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inestee-my.sharepoint.com/personal/peep_ehasalu_finst_ee/Documents/Desktop/Press/"/>
    </mc:Choice>
  </mc:AlternateContent>
  <xr:revisionPtr revIDLastSave="35" documentId="8_{847F5225-BA06-4889-A089-E4D7B1DDE051}" xr6:coauthVersionLast="47" xr6:coauthVersionMax="47" xr10:uidLastSave="{9FB7C848-B753-4CDC-836B-9A44BA1399F7}"/>
  <bookViews>
    <workbookView xWindow="-110" yWindow="-110" windowWidth="19420" windowHeight="10300" xr2:uid="{E96856BD-9B3C-487D-96B1-7A9703D5031C}"/>
  </bookViews>
  <sheets>
    <sheet name="export" sheetId="1" r:id="rId1"/>
  </sheets>
  <calcPr calcId="0"/>
</workbook>
</file>

<file path=xl/calcChain.xml><?xml version="1.0" encoding="utf-8"?>
<calcChain xmlns="http://schemas.openxmlformats.org/spreadsheetml/2006/main">
  <c r="A2" i="1" l="1"/>
  <c r="B2" i="1"/>
  <c r="C2" i="1"/>
  <c r="D2" i="1"/>
  <c r="I2" i="1"/>
  <c r="J2" i="1"/>
  <c r="E2" i="1"/>
  <c r="F2" i="1"/>
  <c r="G2" i="1"/>
  <c r="H2" i="1"/>
  <c r="A3" i="1"/>
  <c r="B3" i="1"/>
  <c r="C3" i="1"/>
  <c r="D3" i="1"/>
  <c r="I3" i="1"/>
  <c r="J3" i="1"/>
  <c r="E3" i="1"/>
  <c r="F3" i="1"/>
  <c r="G3" i="1"/>
  <c r="H3" i="1"/>
  <c r="A4" i="1"/>
  <c r="B4" i="1"/>
  <c r="C4" i="1"/>
  <c r="D4" i="1"/>
  <c r="I4" i="1"/>
  <c r="J4" i="1"/>
  <c r="E4" i="1"/>
  <c r="F4" i="1"/>
  <c r="G4" i="1"/>
  <c r="H4" i="1"/>
  <c r="A5" i="1"/>
  <c r="B5" i="1"/>
  <c r="C5" i="1"/>
  <c r="D5" i="1"/>
  <c r="I5" i="1"/>
  <c r="J5" i="1"/>
  <c r="E5" i="1"/>
  <c r="F5" i="1"/>
  <c r="G5" i="1"/>
  <c r="H5" i="1"/>
  <c r="A6" i="1"/>
  <c r="B6" i="1"/>
  <c r="C6" i="1"/>
  <c r="D6" i="1"/>
  <c r="I6" i="1"/>
  <c r="J6" i="1"/>
  <c r="E6" i="1"/>
  <c r="F6" i="1"/>
  <c r="G6" i="1"/>
  <c r="H6" i="1"/>
  <c r="A7" i="1"/>
  <c r="B7" i="1"/>
  <c r="C7" i="1"/>
  <c r="D7" i="1"/>
  <c r="I7" i="1"/>
  <c r="J7" i="1"/>
  <c r="E7" i="1"/>
  <c r="F7" i="1"/>
  <c r="G7" i="1"/>
  <c r="H7" i="1"/>
  <c r="A8" i="1"/>
  <c r="B8" i="1"/>
  <c r="C8" i="1"/>
  <c r="D8" i="1"/>
  <c r="I8" i="1"/>
  <c r="J8" i="1"/>
  <c r="E8" i="1"/>
  <c r="F8" i="1"/>
  <c r="G8" i="1"/>
  <c r="H8" i="1"/>
  <c r="A9" i="1"/>
  <c r="B9" i="1"/>
  <c r="C9" i="1"/>
  <c r="D9" i="1"/>
  <c r="I9" i="1"/>
  <c r="J9" i="1"/>
  <c r="E9" i="1"/>
  <c r="F9" i="1"/>
  <c r="G9" i="1"/>
  <c r="H9" i="1"/>
  <c r="A10" i="1"/>
  <c r="B10" i="1"/>
  <c r="C10" i="1"/>
  <c r="D10" i="1"/>
  <c r="I10" i="1"/>
  <c r="J10" i="1"/>
  <c r="E10" i="1"/>
  <c r="F10" i="1"/>
  <c r="G10" i="1"/>
  <c r="H10" i="1"/>
  <c r="A11" i="1"/>
  <c r="B11" i="1"/>
  <c r="C11" i="1"/>
  <c r="D11" i="1"/>
  <c r="I11" i="1"/>
  <c r="J11" i="1"/>
  <c r="E11" i="1"/>
  <c r="F11" i="1"/>
  <c r="G11" i="1"/>
  <c r="H11" i="1"/>
  <c r="A12" i="1"/>
  <c r="B12" i="1"/>
  <c r="C12" i="1"/>
  <c r="D12" i="1"/>
  <c r="I12" i="1"/>
  <c r="J12" i="1"/>
  <c r="E12" i="1"/>
  <c r="F12" i="1"/>
  <c r="G12" i="1"/>
  <c r="H12" i="1"/>
  <c r="A13" i="1"/>
  <c r="B13" i="1"/>
  <c r="C13" i="1"/>
  <c r="D13" i="1"/>
  <c r="I13" i="1"/>
  <c r="J13" i="1"/>
  <c r="E13" i="1"/>
  <c r="F13" i="1"/>
  <c r="G13" i="1"/>
  <c r="H13" i="1"/>
  <c r="A14" i="1"/>
  <c r="B14" i="1"/>
  <c r="C14" i="1"/>
  <c r="D14" i="1"/>
  <c r="I14" i="1"/>
  <c r="J14" i="1"/>
  <c r="E14" i="1"/>
  <c r="F14" i="1"/>
  <c r="G14" i="1"/>
  <c r="H14" i="1"/>
  <c r="A15" i="1"/>
  <c r="B15" i="1"/>
  <c r="C15" i="1"/>
  <c r="D15" i="1"/>
  <c r="I15" i="1"/>
  <c r="J15" i="1"/>
  <c r="E15" i="1"/>
  <c r="F15" i="1"/>
  <c r="G15" i="1"/>
  <c r="H15" i="1"/>
  <c r="A16" i="1"/>
  <c r="B16" i="1"/>
  <c r="C16" i="1"/>
  <c r="D16" i="1"/>
  <c r="I16" i="1"/>
  <c r="J16" i="1"/>
  <c r="E16" i="1"/>
  <c r="F16" i="1"/>
  <c r="G16" i="1"/>
  <c r="H16" i="1"/>
  <c r="A17" i="1"/>
  <c r="B17" i="1"/>
  <c r="C17" i="1"/>
  <c r="D17" i="1"/>
  <c r="I17" i="1"/>
  <c r="J17" i="1"/>
  <c r="E17" i="1"/>
  <c r="F17" i="1"/>
  <c r="G17" i="1"/>
  <c r="H17" i="1"/>
  <c r="A18" i="1"/>
  <c r="B18" i="1"/>
  <c r="C18" i="1"/>
  <c r="D18" i="1"/>
  <c r="I18" i="1"/>
  <c r="J18" i="1"/>
  <c r="E18" i="1"/>
  <c r="F18" i="1"/>
  <c r="G18" i="1"/>
  <c r="H18" i="1"/>
  <c r="A19" i="1"/>
  <c r="B19" i="1"/>
  <c r="C19" i="1"/>
  <c r="D19" i="1"/>
  <c r="I19" i="1"/>
  <c r="J19" i="1"/>
  <c r="E19" i="1"/>
  <c r="F19" i="1"/>
  <c r="G19" i="1"/>
  <c r="H19" i="1"/>
  <c r="A20" i="1"/>
  <c r="B20" i="1"/>
  <c r="C20" i="1"/>
  <c r="D20" i="1"/>
  <c r="I20" i="1"/>
  <c r="J20" i="1"/>
  <c r="E20" i="1"/>
  <c r="F20" i="1"/>
  <c r="G20" i="1"/>
  <c r="H20" i="1"/>
  <c r="A21" i="1"/>
  <c r="B21" i="1"/>
  <c r="C21" i="1"/>
  <c r="D21" i="1"/>
  <c r="I21" i="1"/>
  <c r="J21" i="1"/>
  <c r="E21" i="1"/>
  <c r="F21" i="1"/>
  <c r="G21" i="1"/>
  <c r="H21" i="1"/>
  <c r="A22" i="1"/>
  <c r="B22" i="1"/>
  <c r="C22" i="1"/>
  <c r="D22" i="1"/>
  <c r="I22" i="1"/>
  <c r="J22" i="1"/>
  <c r="E22" i="1"/>
  <c r="F22" i="1"/>
  <c r="G22" i="1"/>
  <c r="H22" i="1"/>
  <c r="A23" i="1"/>
  <c r="B23" i="1"/>
  <c r="C23" i="1"/>
  <c r="D23" i="1"/>
  <c r="I23" i="1"/>
  <c r="J23" i="1"/>
  <c r="E23" i="1"/>
  <c r="F23" i="1"/>
  <c r="G23" i="1"/>
  <c r="H23" i="1"/>
  <c r="A24" i="1"/>
  <c r="B24" i="1"/>
  <c r="C24" i="1"/>
  <c r="D24" i="1"/>
  <c r="I24" i="1"/>
  <c r="J24" i="1"/>
  <c r="E24" i="1"/>
  <c r="F24" i="1"/>
  <c r="G24" i="1"/>
  <c r="H24" i="1"/>
  <c r="A25" i="1"/>
  <c r="B25" i="1"/>
  <c r="C25" i="1"/>
  <c r="D25" i="1"/>
  <c r="I25" i="1"/>
  <c r="J25" i="1"/>
  <c r="E25" i="1"/>
  <c r="F25" i="1"/>
  <c r="G25" i="1"/>
  <c r="H25" i="1"/>
  <c r="A26" i="1"/>
  <c r="B26" i="1"/>
  <c r="C26" i="1"/>
  <c r="D26" i="1"/>
  <c r="I26" i="1"/>
  <c r="J26" i="1"/>
  <c r="E26" i="1"/>
  <c r="F26" i="1"/>
  <c r="G26" i="1"/>
  <c r="H26" i="1"/>
  <c r="A27" i="1"/>
  <c r="B27" i="1"/>
  <c r="C27" i="1"/>
  <c r="D27" i="1"/>
  <c r="I27" i="1"/>
  <c r="J27" i="1"/>
  <c r="E27" i="1"/>
  <c r="F27" i="1"/>
  <c r="G27" i="1"/>
  <c r="H27" i="1"/>
  <c r="A28" i="1"/>
  <c r="B28" i="1"/>
  <c r="C28" i="1"/>
  <c r="D28" i="1"/>
  <c r="I28" i="1"/>
  <c r="J28" i="1"/>
  <c r="E28" i="1"/>
  <c r="F28" i="1"/>
  <c r="G28" i="1"/>
  <c r="H28" i="1"/>
  <c r="A29" i="1"/>
  <c r="B29" i="1"/>
  <c r="C29" i="1"/>
  <c r="D29" i="1"/>
  <c r="I29" i="1"/>
  <c r="J29" i="1"/>
  <c r="E29" i="1"/>
  <c r="F29" i="1"/>
  <c r="G29" i="1"/>
  <c r="H29" i="1"/>
  <c r="A30" i="1"/>
  <c r="B30" i="1"/>
  <c r="C30" i="1"/>
  <c r="D30" i="1"/>
  <c r="I30" i="1"/>
  <c r="J30" i="1"/>
  <c r="E30" i="1"/>
  <c r="F30" i="1"/>
  <c r="G30" i="1"/>
  <c r="H30" i="1"/>
  <c r="A31" i="1"/>
  <c r="B31" i="1"/>
  <c r="C31" i="1"/>
  <c r="D31" i="1"/>
  <c r="I31" i="1"/>
  <c r="J31" i="1"/>
  <c r="E31" i="1"/>
  <c r="F31" i="1"/>
  <c r="G31" i="1"/>
  <c r="H31" i="1"/>
  <c r="A32" i="1"/>
  <c r="B32" i="1"/>
  <c r="C32" i="1"/>
  <c r="D32" i="1"/>
  <c r="I32" i="1"/>
  <c r="J32" i="1"/>
  <c r="E32" i="1"/>
  <c r="F32" i="1"/>
  <c r="G32" i="1"/>
  <c r="H32" i="1"/>
  <c r="A33" i="1"/>
  <c r="B33" i="1"/>
  <c r="C33" i="1"/>
  <c r="D33" i="1"/>
  <c r="I33" i="1"/>
  <c r="J33" i="1"/>
  <c r="E33" i="1"/>
  <c r="F33" i="1"/>
  <c r="G33" i="1"/>
  <c r="H33" i="1"/>
  <c r="A34" i="1"/>
  <c r="B34" i="1"/>
  <c r="C34" i="1"/>
  <c r="D34" i="1"/>
  <c r="I34" i="1"/>
  <c r="J34" i="1"/>
  <c r="E34" i="1"/>
  <c r="F34" i="1"/>
  <c r="G34" i="1"/>
  <c r="H34" i="1"/>
  <c r="A35" i="1"/>
  <c r="B35" i="1"/>
  <c r="C35" i="1"/>
  <c r="D35" i="1"/>
  <c r="I35" i="1"/>
  <c r="J35" i="1"/>
  <c r="E35" i="1"/>
  <c r="F35" i="1"/>
  <c r="G35" i="1"/>
  <c r="H35" i="1"/>
  <c r="A36" i="1"/>
  <c r="B36" i="1"/>
  <c r="C36" i="1"/>
  <c r="D36" i="1"/>
  <c r="I36" i="1"/>
  <c r="J36" i="1"/>
  <c r="E36" i="1"/>
  <c r="F36" i="1"/>
  <c r="G36" i="1"/>
  <c r="H36" i="1"/>
  <c r="A37" i="1"/>
  <c r="B37" i="1"/>
  <c r="C37" i="1"/>
  <c r="D37" i="1"/>
  <c r="I37" i="1"/>
  <c r="J37" i="1"/>
  <c r="E37" i="1"/>
  <c r="F37" i="1"/>
  <c r="G37" i="1"/>
  <c r="H37" i="1"/>
  <c r="A38" i="1"/>
  <c r="B38" i="1"/>
  <c r="C38" i="1"/>
  <c r="D38" i="1"/>
  <c r="I38" i="1"/>
  <c r="J38" i="1"/>
  <c r="E38" i="1"/>
  <c r="F38" i="1"/>
  <c r="G38" i="1"/>
  <c r="H38" i="1"/>
  <c r="A39" i="1"/>
  <c r="B39" i="1"/>
  <c r="C39" i="1"/>
  <c r="D39" i="1"/>
  <c r="I39" i="1"/>
  <c r="J39" i="1"/>
  <c r="E39" i="1"/>
  <c r="F39" i="1"/>
  <c r="G39" i="1"/>
  <c r="H39" i="1"/>
  <c r="A40" i="1"/>
  <c r="B40" i="1"/>
  <c r="C40" i="1"/>
  <c r="D40" i="1"/>
  <c r="I40" i="1"/>
  <c r="J40" i="1"/>
  <c r="E40" i="1"/>
  <c r="F40" i="1"/>
  <c r="G40" i="1"/>
  <c r="H40" i="1"/>
  <c r="A41" i="1"/>
  <c r="B41" i="1"/>
  <c r="C41" i="1"/>
  <c r="D41" i="1"/>
  <c r="I41" i="1"/>
  <c r="J41" i="1"/>
  <c r="E41" i="1"/>
  <c r="F41" i="1"/>
  <c r="G41" i="1"/>
  <c r="H41" i="1"/>
  <c r="A42" i="1"/>
  <c r="B42" i="1"/>
  <c r="C42" i="1"/>
  <c r="D42" i="1"/>
  <c r="I42" i="1"/>
  <c r="J42" i="1"/>
  <c r="E42" i="1"/>
  <c r="F42" i="1"/>
  <c r="G42" i="1"/>
  <c r="H42" i="1"/>
  <c r="A43" i="1"/>
  <c r="B43" i="1"/>
  <c r="C43" i="1"/>
  <c r="D43" i="1"/>
  <c r="I43" i="1"/>
  <c r="J43" i="1"/>
  <c r="E43" i="1"/>
  <c r="F43" i="1"/>
  <c r="G43" i="1"/>
  <c r="H43" i="1"/>
  <c r="A44" i="1"/>
  <c r="B44" i="1"/>
  <c r="C44" i="1"/>
  <c r="D44" i="1"/>
  <c r="I44" i="1"/>
  <c r="J44" i="1"/>
  <c r="E44" i="1"/>
  <c r="F44" i="1"/>
  <c r="G44" i="1"/>
  <c r="H44" i="1"/>
  <c r="A45" i="1"/>
  <c r="B45" i="1"/>
  <c r="C45" i="1"/>
  <c r="D45" i="1"/>
  <c r="I45" i="1"/>
  <c r="J45" i="1"/>
  <c r="E45" i="1"/>
  <c r="F45" i="1"/>
  <c r="G45" i="1"/>
  <c r="H45" i="1"/>
  <c r="A46" i="1"/>
  <c r="B46" i="1"/>
  <c r="C46" i="1"/>
  <c r="D46" i="1"/>
  <c r="I46" i="1"/>
  <c r="J46" i="1"/>
  <c r="E46" i="1"/>
  <c r="F46" i="1"/>
  <c r="G46" i="1"/>
  <c r="H46" i="1"/>
  <c r="A47" i="1"/>
  <c r="B47" i="1"/>
  <c r="C47" i="1"/>
  <c r="D47" i="1"/>
  <c r="I47" i="1"/>
  <c r="J47" i="1"/>
  <c r="E47" i="1"/>
  <c r="F47" i="1"/>
  <c r="G47" i="1"/>
  <c r="H47" i="1"/>
  <c r="A48" i="1"/>
  <c r="B48" i="1"/>
  <c r="C48" i="1"/>
  <c r="D48" i="1"/>
  <c r="I48" i="1"/>
  <c r="J48" i="1"/>
  <c r="E48" i="1"/>
  <c r="F48" i="1"/>
  <c r="G48" i="1"/>
  <c r="H48" i="1"/>
  <c r="A49" i="1"/>
  <c r="B49" i="1"/>
  <c r="C49" i="1"/>
  <c r="D49" i="1"/>
  <c r="I49" i="1"/>
  <c r="J49" i="1"/>
  <c r="E49" i="1"/>
  <c r="F49" i="1"/>
  <c r="G49" i="1"/>
  <c r="H49" i="1"/>
  <c r="A50" i="1"/>
  <c r="B50" i="1"/>
  <c r="C50" i="1"/>
  <c r="D50" i="1"/>
  <c r="I50" i="1"/>
  <c r="J50" i="1"/>
  <c r="E50" i="1"/>
  <c r="F50" i="1"/>
  <c r="G50" i="1"/>
  <c r="H50" i="1"/>
  <c r="A51" i="1"/>
  <c r="B51" i="1"/>
  <c r="C51" i="1"/>
  <c r="D51" i="1"/>
  <c r="I51" i="1"/>
  <c r="J51" i="1"/>
  <c r="E51" i="1"/>
  <c r="F51" i="1"/>
  <c r="G51" i="1"/>
  <c r="H51" i="1"/>
  <c r="A52" i="1"/>
  <c r="B52" i="1"/>
  <c r="C52" i="1"/>
  <c r="D52" i="1"/>
  <c r="I52" i="1"/>
  <c r="J52" i="1"/>
  <c r="E52" i="1"/>
  <c r="F52" i="1"/>
  <c r="G52" i="1"/>
  <c r="H52" i="1"/>
  <c r="A53" i="1"/>
  <c r="B53" i="1"/>
  <c r="C53" i="1"/>
  <c r="D53" i="1"/>
  <c r="I53" i="1"/>
  <c r="J53" i="1"/>
  <c r="E53" i="1"/>
  <c r="F53" i="1"/>
  <c r="G53" i="1"/>
  <c r="H53" i="1"/>
  <c r="A54" i="1"/>
  <c r="B54" i="1"/>
  <c r="C54" i="1"/>
  <c r="D54" i="1"/>
  <c r="I54" i="1"/>
  <c r="J54" i="1"/>
  <c r="E54" i="1"/>
  <c r="F54" i="1"/>
  <c r="G54" i="1"/>
  <c r="H54" i="1"/>
  <c r="A55" i="1"/>
  <c r="B55" i="1"/>
  <c r="C55" i="1"/>
  <c r="D55" i="1"/>
  <c r="I55" i="1"/>
  <c r="J55" i="1"/>
  <c r="E55" i="1"/>
  <c r="F55" i="1"/>
  <c r="G55" i="1"/>
  <c r="H55" i="1"/>
  <c r="A56" i="1"/>
  <c r="B56" i="1"/>
  <c r="C56" i="1"/>
  <c r="D56" i="1"/>
  <c r="I56" i="1"/>
  <c r="J56" i="1"/>
  <c r="E56" i="1"/>
  <c r="F56" i="1"/>
  <c r="G56" i="1"/>
  <c r="H56" i="1"/>
  <c r="A57" i="1"/>
  <c r="B57" i="1"/>
  <c r="C57" i="1"/>
  <c r="D57" i="1"/>
  <c r="I57" i="1"/>
  <c r="J57" i="1"/>
  <c r="E57" i="1"/>
  <c r="F57" i="1"/>
  <c r="G57" i="1"/>
  <c r="H57" i="1"/>
  <c r="A58" i="1"/>
  <c r="B58" i="1"/>
  <c r="C58" i="1"/>
  <c r="D58" i="1"/>
  <c r="I58" i="1"/>
  <c r="J58" i="1"/>
  <c r="E58" i="1"/>
  <c r="F58" i="1"/>
  <c r="G58" i="1"/>
  <c r="H58" i="1"/>
  <c r="A59" i="1"/>
  <c r="B59" i="1"/>
  <c r="C59" i="1"/>
  <c r="D59" i="1"/>
  <c r="I59" i="1"/>
  <c r="J59" i="1"/>
  <c r="E59" i="1"/>
  <c r="F59" i="1"/>
  <c r="G59" i="1"/>
  <c r="H59" i="1"/>
  <c r="A60" i="1"/>
  <c r="B60" i="1"/>
  <c r="C60" i="1"/>
  <c r="D60" i="1"/>
  <c r="I60" i="1"/>
  <c r="J60" i="1"/>
  <c r="E60" i="1"/>
  <c r="F60" i="1"/>
  <c r="G60" i="1"/>
  <c r="H60" i="1"/>
  <c r="A61" i="1"/>
  <c r="B61" i="1"/>
  <c r="C61" i="1"/>
  <c r="D61" i="1"/>
  <c r="I61" i="1"/>
  <c r="J61" i="1"/>
  <c r="E61" i="1"/>
  <c r="F61" i="1"/>
  <c r="G61" i="1"/>
  <c r="H61" i="1"/>
  <c r="A62" i="1"/>
  <c r="B62" i="1"/>
  <c r="C62" i="1"/>
  <c r="D62" i="1"/>
  <c r="I62" i="1"/>
  <c r="J62" i="1"/>
  <c r="E62" i="1"/>
  <c r="F62" i="1"/>
  <c r="G62" i="1"/>
  <c r="H62" i="1"/>
  <c r="A63" i="1"/>
  <c r="B63" i="1"/>
  <c r="C63" i="1"/>
  <c r="D63" i="1"/>
  <c r="I63" i="1"/>
  <c r="J63" i="1"/>
  <c r="E63" i="1"/>
  <c r="F63" i="1"/>
  <c r="G63" i="1"/>
  <c r="H63" i="1"/>
  <c r="A64" i="1"/>
  <c r="B64" i="1"/>
  <c r="C64" i="1"/>
  <c r="D64" i="1"/>
  <c r="I64" i="1"/>
  <c r="J64" i="1"/>
  <c r="E64" i="1"/>
  <c r="F64" i="1"/>
  <c r="G64" i="1"/>
  <c r="H64" i="1"/>
  <c r="A65" i="1"/>
  <c r="B65" i="1"/>
  <c r="C65" i="1"/>
  <c r="D65" i="1"/>
  <c r="I65" i="1"/>
  <c r="J65" i="1"/>
  <c r="E65" i="1"/>
  <c r="F65" i="1"/>
  <c r="G65" i="1"/>
  <c r="H65" i="1"/>
  <c r="A66" i="1"/>
  <c r="B66" i="1"/>
  <c r="C66" i="1"/>
  <c r="D66" i="1"/>
  <c r="I66" i="1"/>
  <c r="J66" i="1"/>
  <c r="E66" i="1"/>
  <c r="F66" i="1"/>
  <c r="G66" i="1"/>
  <c r="H66" i="1"/>
  <c r="A67" i="1"/>
  <c r="B67" i="1"/>
  <c r="C67" i="1"/>
  <c r="D67" i="1"/>
  <c r="I67" i="1"/>
  <c r="J67" i="1"/>
  <c r="E67" i="1"/>
  <c r="F67" i="1"/>
  <c r="G67" i="1"/>
  <c r="H67" i="1"/>
  <c r="A68" i="1"/>
  <c r="B68" i="1"/>
  <c r="C68" i="1"/>
  <c r="D68" i="1"/>
  <c r="I68" i="1"/>
  <c r="J68" i="1"/>
  <c r="E68" i="1"/>
  <c r="F68" i="1"/>
  <c r="G68" i="1"/>
  <c r="H68" i="1"/>
  <c r="A69" i="1"/>
  <c r="B69" i="1"/>
  <c r="C69" i="1"/>
  <c r="D69" i="1"/>
  <c r="I69" i="1"/>
  <c r="J69" i="1"/>
  <c r="E69" i="1"/>
  <c r="F69" i="1"/>
  <c r="G69" i="1"/>
  <c r="H69" i="1"/>
  <c r="A70" i="1"/>
  <c r="B70" i="1"/>
  <c r="C70" i="1"/>
  <c r="D70" i="1"/>
  <c r="I70" i="1"/>
  <c r="J70" i="1"/>
  <c r="E70" i="1"/>
  <c r="F70" i="1"/>
  <c r="G70" i="1"/>
  <c r="H70" i="1"/>
  <c r="A71" i="1"/>
  <c r="B71" i="1"/>
  <c r="C71" i="1"/>
  <c r="D71" i="1"/>
  <c r="I71" i="1"/>
  <c r="J71" i="1"/>
  <c r="E71" i="1"/>
  <c r="F71" i="1"/>
  <c r="G71" i="1"/>
  <c r="H71" i="1"/>
  <c r="A72" i="1"/>
  <c r="B72" i="1"/>
  <c r="C72" i="1"/>
  <c r="D72" i="1"/>
  <c r="I72" i="1"/>
  <c r="J72" i="1"/>
  <c r="E72" i="1"/>
  <c r="F72" i="1"/>
  <c r="G72" i="1"/>
  <c r="H72" i="1"/>
  <c r="A73" i="1"/>
  <c r="B73" i="1"/>
  <c r="C73" i="1"/>
  <c r="D73" i="1"/>
  <c r="I73" i="1"/>
  <c r="J73" i="1"/>
  <c r="E73" i="1"/>
  <c r="F73" i="1"/>
  <c r="G73" i="1"/>
  <c r="H73" i="1"/>
  <c r="A74" i="1"/>
  <c r="B74" i="1"/>
  <c r="C74" i="1"/>
  <c r="D74" i="1"/>
  <c r="I74" i="1"/>
  <c r="J74" i="1"/>
  <c r="E74" i="1"/>
  <c r="F74" i="1"/>
  <c r="G74" i="1"/>
  <c r="H74" i="1"/>
</calcChain>
</file>

<file path=xl/sharedStrings.xml><?xml version="1.0" encoding="utf-8"?>
<sst xmlns="http://schemas.openxmlformats.org/spreadsheetml/2006/main" count="10" uniqueCount="10">
  <si>
    <t>Aasta</t>
  </si>
  <si>
    <t>Originaal</t>
  </si>
  <si>
    <t>Autor</t>
  </si>
  <si>
    <t>Illustraator</t>
  </si>
  <si>
    <t>Zhanr</t>
  </si>
  <si>
    <t>Sihtgrupp</t>
  </si>
  <si>
    <t>Tõlke aasta</t>
  </si>
  <si>
    <t>Tõlke nimi</t>
  </si>
  <si>
    <t>Tõlkija</t>
  </si>
  <si>
    <t>Kirjastus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</si>
</sst>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8"/>
      <color theme="3"/>
      <name val="Aptos Display"/>
      <family val="2"/>
      <charset val="186"/>
      <scheme val="major"/>
    </font>
    <font>
      <b/>
      <sz val="15"/>
      <color theme="3"/>
      <name val="Aptos Narrow"/>
      <family val="2"/>
      <charset val="186"/>
      <scheme val="minor"/>
    </font>
    <font>
      <b/>
      <sz val="13"/>
      <color theme="3"/>
      <name val="Aptos Narrow"/>
      <family val="2"/>
      <charset val="186"/>
      <scheme val="minor"/>
    </font>
    <font>
      <b/>
      <sz val="11"/>
      <color theme="3"/>
      <name val="Aptos Narrow"/>
      <family val="2"/>
      <charset val="186"/>
      <scheme val="minor"/>
    </font>
    <font>
      <sz val="11"/>
      <color rgb="FF006100"/>
      <name val="Aptos Narrow"/>
      <family val="2"/>
      <charset val="186"/>
      <scheme val="minor"/>
    </font>
    <font>
      <sz val="11"/>
      <color rgb="FF9C0006"/>
      <name val="Aptos Narrow"/>
      <family val="2"/>
      <charset val="186"/>
      <scheme val="minor"/>
    </font>
    <font>
      <sz val="11"/>
      <color rgb="FF9C5700"/>
      <name val="Aptos Narrow"/>
      <family val="2"/>
      <charset val="186"/>
      <scheme val="minor"/>
    </font>
    <font>
      <sz val="11"/>
      <color rgb="FF3F3F76"/>
      <name val="Aptos Narrow"/>
      <family val="2"/>
      <charset val="186"/>
      <scheme val="minor"/>
    </font>
    <font>
      <b/>
      <sz val="11"/>
      <color rgb="FF3F3F3F"/>
      <name val="Aptos Narrow"/>
      <family val="2"/>
      <charset val="186"/>
      <scheme val="minor"/>
    </font>
    <font>
      <b/>
      <sz val="11"/>
      <color rgb="FFFA7D00"/>
      <name val="Aptos Narrow"/>
      <family val="2"/>
      <charset val="186"/>
      <scheme val="minor"/>
    </font>
    <font>
      <sz val="11"/>
      <color rgb="FFFA7D00"/>
      <name val="Aptos Narrow"/>
      <family val="2"/>
      <charset val="186"/>
      <scheme val="minor"/>
    </font>
    <font>
      <b/>
      <sz val="11"/>
      <color theme="0"/>
      <name val="Aptos Narrow"/>
      <family val="2"/>
      <charset val="186"/>
      <scheme val="minor"/>
    </font>
    <font>
      <sz val="11"/>
      <color rgb="FFFF0000"/>
      <name val="Aptos Narrow"/>
      <family val="2"/>
      <charset val="186"/>
      <scheme val="minor"/>
    </font>
    <font>
      <i/>
      <sz val="11"/>
      <color rgb="FF7F7F7F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sz val="11"/>
      <color theme="0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18" fillId="0" borderId="0" xfId="0" applyFont="1"/>
  </cellXfs>
  <cellStyles count="42">
    <cellStyle name="20% – rõhk1" xfId="19" builtinId="30" customBuiltin="1"/>
    <cellStyle name="20% – rõhk2" xfId="23" builtinId="34" customBuiltin="1"/>
    <cellStyle name="20% – rõhk3" xfId="27" builtinId="38" customBuiltin="1"/>
    <cellStyle name="20% – rõhk4" xfId="31" builtinId="42" customBuiltin="1"/>
    <cellStyle name="20% – rõhk5" xfId="35" builtinId="46" customBuiltin="1"/>
    <cellStyle name="20% – rõhk6" xfId="39" builtinId="50" customBuiltin="1"/>
    <cellStyle name="40% – rõhk1" xfId="20" builtinId="31" customBuiltin="1"/>
    <cellStyle name="40% – rõhk2" xfId="24" builtinId="35" customBuiltin="1"/>
    <cellStyle name="40% – rõhk3" xfId="28" builtinId="39" customBuiltin="1"/>
    <cellStyle name="40% – rõhk4" xfId="32" builtinId="43" customBuiltin="1"/>
    <cellStyle name="40% – rõhk5" xfId="36" builtinId="47" customBuiltin="1"/>
    <cellStyle name="40% – rõhk6" xfId="40" builtinId="51" customBuiltin="1"/>
    <cellStyle name="60% – rõhk1" xfId="21" builtinId="32" customBuiltin="1"/>
    <cellStyle name="60% – rõhk2" xfId="25" builtinId="36" customBuiltin="1"/>
    <cellStyle name="60% – rõhk3" xfId="29" builtinId="40" customBuiltin="1"/>
    <cellStyle name="60% – rõhk4" xfId="33" builtinId="44" customBuiltin="1"/>
    <cellStyle name="60% – rõhk5" xfId="37" builtinId="48" customBuiltin="1"/>
    <cellStyle name="60% – rõhk6" xfId="41" builtinId="52" customBuiltin="1"/>
    <cellStyle name="Arvutus" xfId="11" builtinId="22" customBuiltin="1"/>
    <cellStyle name="Halb" xfId="7" builtinId="27" customBuiltin="1"/>
    <cellStyle name="Hea" xfId="6" builtinId="26" customBuiltin="1"/>
    <cellStyle name="Hoiatuse tekst" xfId="14" builtinId="11" customBuiltin="1"/>
    <cellStyle name="Kokku" xfId="17" builtinId="25" customBuiltin="1"/>
    <cellStyle name="Kontrolli lahtrit" xfId="13" builtinId="23" customBuiltin="1"/>
    <cellStyle name="Lingitud lahter" xfId="12" builtinId="24" customBuiltin="1"/>
    <cellStyle name="Märkus" xfId="15" builtinId="10" customBuiltin="1"/>
    <cellStyle name="Neutraalne" xfId="8" builtinId="28" customBuiltin="1"/>
    <cellStyle name="Normaallaad" xfId="0" builtinId="0"/>
    <cellStyle name="Pealkiri 1" xfId="2" builtinId="16" customBuiltin="1"/>
    <cellStyle name="Pealkiri 2" xfId="3" builtinId="17" customBuiltin="1"/>
    <cellStyle name="Pealkiri 3" xfId="4" builtinId="18" customBuiltin="1"/>
    <cellStyle name="Pealkiri 4" xfId="5" builtinId="19" customBuiltin="1"/>
    <cellStyle name="Rõhk1" xfId="18" builtinId="29" customBuiltin="1"/>
    <cellStyle name="Rõhk2" xfId="22" builtinId="33" customBuiltin="1"/>
    <cellStyle name="Rõhk3" xfId="26" builtinId="37" customBuiltin="1"/>
    <cellStyle name="Rõhk4" xfId="30" builtinId="41" customBuiltin="1"/>
    <cellStyle name="Rõhk5" xfId="34" builtinId="45" customBuiltin="1"/>
    <cellStyle name="Rõhk6" xfId="38" builtinId="49" customBuiltin="1"/>
    <cellStyle name="Selgitav tekst" xfId="16" builtinId="53" customBuiltin="1"/>
    <cellStyle name="Sisend" xfId="9" builtinId="20" customBuiltin="1"/>
    <cellStyle name="Väljund" xfId="10" builtinId="21" customBuiltin="1"/>
    <cellStyle name="Üldpealkiri" xfId="1" builtinId="1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8843E-FCE1-40D8-9F09-BFA0A5181AAE}">
  <dimension ref="A1:J74"/>
  <sheetViews>
    <sheetView tabSelected="1" workbookViewId="0">
      <selection activeCell="A8" sqref="A8"/>
    </sheetView>
  </sheetViews>
  <sheetFormatPr defaultRowHeight="14.5" x14ac:dyDescent="0.35"/>
  <cols>
    <col min="1" max="1" width="9.6328125" customWidth="1"/>
    <col min="2" max="2" width="19.54296875" customWidth="1"/>
    <col min="3" max="3" width="18.81640625" customWidth="1"/>
    <col min="4" max="4" width="10.6328125" customWidth="1"/>
    <col min="6" max="6" width="22.453125" customWidth="1"/>
    <col min="7" max="7" width="19.90625" customWidth="1"/>
    <col min="8" max="8" width="14.90625" customWidth="1"/>
    <col min="9" max="9" width="13.26953125" customWidth="1"/>
    <col min="10" max="10" width="11.36328125" customWidth="1"/>
  </cols>
  <sheetData>
    <row r="1" spans="1:10" s="1" customForma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4</v>
      </c>
      <c r="J1" s="1" t="s">
        <v>5</v>
      </c>
    </row>
    <row r="2" spans="1:10" x14ac:dyDescent="0.35">
      <c r="A2" t="str">
        <f>"2019"</f>
        <v>2019</v>
      </c>
      <c r="B2" t="str">
        <f>"Valapatto"</f>
        <v>Valapatto</v>
      </c>
      <c r="C2" t="str">
        <f>"Lehtolainen, Leena"</f>
        <v>Lehtolainen, Leena</v>
      </c>
      <c r="D2" t="str">
        <f>""</f>
        <v/>
      </c>
      <c r="E2" t="str">
        <f t="shared" ref="E2:E15" si="0">"2024"</f>
        <v>2024</v>
      </c>
      <c r="F2" t="str">
        <f>"Vandemurdja"</f>
        <v>Vandemurdja</v>
      </c>
      <c r="G2" t="str">
        <f>"Aimla-Laid, Triin"</f>
        <v>Aimla-Laid, Triin</v>
      </c>
      <c r="H2" t="str">
        <f>"Pegasus, Tallinn"</f>
        <v>Pegasus, Tallinn</v>
      </c>
      <c r="I2" t="str">
        <f>"romaanit; jännitys- ja rikoskirjallisuus; proosa"</f>
        <v>romaanit; jännitys- ja rikoskirjallisuus; proosa</v>
      </c>
      <c r="J2" t="str">
        <f>"  aikuiset"</f>
        <v xml:space="preserve">  aikuiset</v>
      </c>
    </row>
    <row r="3" spans="1:10" x14ac:dyDescent="0.35">
      <c r="A3" t="str">
        <f>"2021"</f>
        <v>2021</v>
      </c>
      <c r="B3" t="str">
        <f>"Kun jäljet katoavat"</f>
        <v>Kun jäljet katoavat</v>
      </c>
      <c r="C3" t="str">
        <f>"Backman, Elina"</f>
        <v>Backman, Elina</v>
      </c>
      <c r="D3" t="str">
        <f>""</f>
        <v/>
      </c>
      <c r="E3" t="str">
        <f t="shared" si="0"/>
        <v>2024</v>
      </c>
      <c r="F3" t="str">
        <f>"Kui jäljed kaovad"</f>
        <v>Kui jäljed kaovad</v>
      </c>
      <c r="G3" t="str">
        <f>"Velsker, Eva"</f>
        <v>Velsker, Eva</v>
      </c>
      <c r="H3" t="str">
        <f>"Varrak, Tallinn"</f>
        <v>Varrak, Tallinn</v>
      </c>
      <c r="I3" t="str">
        <f>"romaanit; jännitys- ja rikoskirjallisuus; proosa"</f>
        <v>romaanit; jännitys- ja rikoskirjallisuus; proosa</v>
      </c>
      <c r="J3" t="str">
        <f>"  aikuiset"</f>
        <v xml:space="preserve">  aikuiset</v>
      </c>
    </row>
    <row r="4" spans="1:10" x14ac:dyDescent="0.35">
      <c r="A4" t="str">
        <f>"2022"</f>
        <v>2022</v>
      </c>
      <c r="B4" t="str">
        <f>"Kiikku"</f>
        <v>Kiikku</v>
      </c>
      <c r="C4" t="str">
        <f>"Ollikainen, A. M."</f>
        <v>Ollikainen, A. M.</v>
      </c>
      <c r="D4" t="str">
        <f>""</f>
        <v/>
      </c>
      <c r="E4" t="str">
        <f t="shared" si="0"/>
        <v>2024</v>
      </c>
      <c r="F4" t="str">
        <f>"Kiik"</f>
        <v>Kiik</v>
      </c>
      <c r="G4" t="str">
        <f>"Banhard, Evelin"</f>
        <v>Banhard, Evelin</v>
      </c>
      <c r="H4" t="str">
        <f>"Varrak, Tallinn"</f>
        <v>Varrak, Tallinn</v>
      </c>
      <c r="I4" t="str">
        <f>"romaanit; jännitys- ja rikoskirjallisuus; proosa"</f>
        <v>romaanit; jännitys- ja rikoskirjallisuus; proosa</v>
      </c>
      <c r="J4" t="str">
        <f>"  aikuiset"</f>
        <v xml:space="preserve">  aikuiset</v>
      </c>
    </row>
    <row r="5" spans="1:10" x14ac:dyDescent="0.35">
      <c r="A5" t="str">
        <f>"2023"</f>
        <v>2023</v>
      </c>
      <c r="B5" t="str">
        <f>"Romua!"</f>
        <v>Romua!</v>
      </c>
      <c r="C5" t="str">
        <f>"Savolainen, Salla"</f>
        <v>Savolainen, Salla</v>
      </c>
      <c r="D5" t="str">
        <f>"Savolainen, Salla"</f>
        <v>Savolainen, Salla</v>
      </c>
      <c r="E5" t="str">
        <f t="shared" si="0"/>
        <v>2024</v>
      </c>
      <c r="F5" t="str">
        <f>"Vanaraud!"</f>
        <v>Vanaraud!</v>
      </c>
      <c r="G5" t="str">
        <f>"Salumets, Lea"</f>
        <v>Salumets, Lea</v>
      </c>
      <c r="H5" t="str">
        <f>"Helios, Tallinn"</f>
        <v>Helios, Tallinn</v>
      </c>
      <c r="I5" t="str">
        <f>"kuvakirjat"</f>
        <v>kuvakirjat</v>
      </c>
      <c r="J5" t="str">
        <f>" lapset ja nuoret"</f>
        <v xml:space="preserve"> lapset ja nuoret</v>
      </c>
    </row>
    <row r="6" spans="1:10" x14ac:dyDescent="0.35">
      <c r="A6" t="str">
        <f>"2021"</f>
        <v>2021</v>
      </c>
      <c r="B6" t="str">
        <f>"Passio"</f>
        <v>Passio</v>
      </c>
      <c r="C6" t="str">
        <f>"Saisio, Pirkko"</f>
        <v>Saisio, Pirkko</v>
      </c>
      <c r="D6" t="str">
        <f>""</f>
        <v/>
      </c>
      <c r="E6" t="str">
        <f t="shared" si="0"/>
        <v>2024</v>
      </c>
      <c r="F6" t="str">
        <f>"Passioon"</f>
        <v>Passioon</v>
      </c>
      <c r="G6" t="str">
        <f>"Tael, Triin"</f>
        <v>Tael, Triin</v>
      </c>
      <c r="H6" t="str">
        <f>"Varrak, Tallinn"</f>
        <v>Varrak, Tallinn</v>
      </c>
      <c r="I6" t="str">
        <f>"romaanit; proosa"</f>
        <v>romaanit; proosa</v>
      </c>
      <c r="J6" t="str">
        <f>"  aikuiset"</f>
        <v xml:space="preserve">  aikuiset</v>
      </c>
    </row>
    <row r="7" spans="1:10" x14ac:dyDescent="0.35">
      <c r="A7" t="str">
        <f>"2023"</f>
        <v>2023</v>
      </c>
      <c r="B7" t="str">
        <f>"Jakob"</f>
        <v>Jakob</v>
      </c>
      <c r="C7" t="str">
        <f>"Rämö, Satu"</f>
        <v>Rämö, Satu</v>
      </c>
      <c r="D7" t="str">
        <f>""</f>
        <v/>
      </c>
      <c r="E7" t="str">
        <f t="shared" si="0"/>
        <v>2024</v>
      </c>
      <c r="F7" t="str">
        <f>"Jakob"</f>
        <v>Jakob</v>
      </c>
      <c r="G7" t="str">
        <f>"Tallo, Toomas"</f>
        <v>Tallo, Toomas</v>
      </c>
      <c r="H7" t="str">
        <f>"Eesti Raamat, Tallinn"</f>
        <v>Eesti Raamat, Tallinn</v>
      </c>
      <c r="I7" t="str">
        <f>"romaanit; jännitys- ja rikoskirjallisuus; proosa"</f>
        <v>romaanit; jännitys- ja rikoskirjallisuus; proosa</v>
      </c>
      <c r="J7" t="str">
        <f>"  aikuiset"</f>
        <v xml:space="preserve">  aikuiset</v>
      </c>
    </row>
    <row r="8" spans="1:10" x14ac:dyDescent="0.35">
      <c r="A8" t="str">
        <f>"2023"</f>
        <v>2023</v>
      </c>
      <c r="B8" t="str">
        <f>"Rósa &amp; Björk"</f>
        <v>Rósa &amp; Björk</v>
      </c>
      <c r="C8" t="str">
        <f>"Rämö, Satu"</f>
        <v>Rämö, Satu</v>
      </c>
      <c r="D8" t="str">
        <f>""</f>
        <v/>
      </c>
      <c r="E8" t="str">
        <f t="shared" si="0"/>
        <v>2024</v>
      </c>
      <c r="F8" t="str">
        <f>"Rósa ja Björk"</f>
        <v>Rósa ja Björk</v>
      </c>
      <c r="G8" t="str">
        <f>"Tallo, Toomas"</f>
        <v>Tallo, Toomas</v>
      </c>
      <c r="H8" t="str">
        <f>"Eesti Raamat, Tallinn"</f>
        <v>Eesti Raamat, Tallinn</v>
      </c>
      <c r="I8" t="str">
        <f>"romaanit; jännitys- ja rikoskirjallisuus; proosa"</f>
        <v>romaanit; jännitys- ja rikoskirjallisuus; proosa</v>
      </c>
      <c r="J8" t="str">
        <f>"  aikuiset"</f>
        <v xml:space="preserve">  aikuiset</v>
      </c>
    </row>
    <row r="9" spans="1:10" x14ac:dyDescent="0.35">
      <c r="A9" t="str">
        <f>"2021"</f>
        <v>2021</v>
      </c>
      <c r="B9" t="str">
        <f>"Mur ja metsän ilta"</f>
        <v>Mur ja metsän ilta</v>
      </c>
      <c r="C9" t="str">
        <f>"Happonen, Kaisa"</f>
        <v>Happonen, Kaisa</v>
      </c>
      <c r="D9" t="str">
        <f>"Vasko, Anne"</f>
        <v>Vasko, Anne</v>
      </c>
      <c r="E9" t="str">
        <f t="shared" si="0"/>
        <v>2024</v>
      </c>
      <c r="F9" t="str">
        <f>"Urra ja õhtu metsas"</f>
        <v>Urra ja õhtu metsas</v>
      </c>
      <c r="G9" t="str">
        <f>"Jaanits, Kadri"</f>
        <v>Jaanits, Kadri</v>
      </c>
      <c r="H9" t="str">
        <f>"Koolibri, Tallinn"</f>
        <v>Koolibri, Tallinn</v>
      </c>
      <c r="I9" t="str">
        <f>"sadut; proosa"</f>
        <v>sadut; proosa</v>
      </c>
      <c r="J9" t="str">
        <f>" lapset ja nuoret"</f>
        <v xml:space="preserve"> lapset ja nuoret</v>
      </c>
    </row>
    <row r="10" spans="1:10" x14ac:dyDescent="0.35">
      <c r="A10" t="str">
        <f>"2021"</f>
        <v>2021</v>
      </c>
      <c r="B10" t="str">
        <f>"Mustan Kuun majatalo"</f>
        <v>Mustan Kuun majatalo</v>
      </c>
      <c r="C10" t="str">
        <f>"Niemelä, Reetta"</f>
        <v>Niemelä, Reetta</v>
      </c>
      <c r="D10" t="str">
        <f>"Kirkkopelto, Katri"</f>
        <v>Kirkkopelto, Katri</v>
      </c>
      <c r="E10" t="str">
        <f t="shared" si="0"/>
        <v>2024</v>
      </c>
      <c r="F10" t="str">
        <f>"Musta Kuu võõrastemaja. Esimene raamat "</f>
        <v xml:space="preserve">Musta Kuu võõrastemaja. Esimene raamat </v>
      </c>
      <c r="G10" t="str">
        <f>"Aimla-Laid, Triin"</f>
        <v>Aimla-Laid, Triin</v>
      </c>
      <c r="H10" t="str">
        <f>"Varrak, Tallinn"</f>
        <v>Varrak, Tallinn</v>
      </c>
      <c r="I10" t="str">
        <f>"romaanit; fantasiakirjallisuus; proosa"</f>
        <v>romaanit; fantasiakirjallisuus; proosa</v>
      </c>
      <c r="J10" t="str">
        <f>" lapset ja nuoret"</f>
        <v xml:space="preserve"> lapset ja nuoret</v>
      </c>
    </row>
    <row r="11" spans="1:10" x14ac:dyDescent="0.35">
      <c r="A11" t="str">
        <f>"2023"</f>
        <v>2023</v>
      </c>
      <c r="B11" t="str">
        <f>"Rumuuspäiväkirja"</f>
        <v>Rumuuspäiväkirja</v>
      </c>
      <c r="C11" t="str">
        <f>"Kujanpää, Mari"</f>
        <v>Kujanpää, Mari</v>
      </c>
      <c r="D11" t="str">
        <f>""</f>
        <v/>
      </c>
      <c r="E11" t="str">
        <f t="shared" si="0"/>
        <v>2024</v>
      </c>
      <c r="F11" t="str">
        <f>"Koleda tüdruku päevaraamat"</f>
        <v>Koleda tüdruku päevaraamat</v>
      </c>
      <c r="G11" t="str">
        <f>"Banhard, Evelin"</f>
        <v>Banhard, Evelin</v>
      </c>
      <c r="H11" t="str">
        <f>"Varrak, Tallinn"</f>
        <v>Varrak, Tallinn</v>
      </c>
      <c r="I11" t="str">
        <f>"romaanit; proosa"</f>
        <v>romaanit; proosa</v>
      </c>
      <c r="J11" t="str">
        <f>" lapset ja nuoret"</f>
        <v xml:space="preserve"> lapset ja nuoret</v>
      </c>
    </row>
    <row r="12" spans="1:10" x14ac:dyDescent="0.35">
      <c r="A12" t="str">
        <f>"2023"</f>
        <v>2023</v>
      </c>
      <c r="B12" t="str">
        <f>"Johtajasta mestariksi"</f>
        <v>Johtajasta mestariksi</v>
      </c>
      <c r="C12" t="str">
        <f>"Känsälä, Asko"</f>
        <v>Känsälä, Asko</v>
      </c>
      <c r="D12" t="str">
        <f>""</f>
        <v/>
      </c>
      <c r="E12" t="str">
        <f t="shared" si="0"/>
        <v>2024</v>
      </c>
      <c r="F12" t="str">
        <f>"Juhist meistriks"</f>
        <v>Juhist meistriks</v>
      </c>
      <c r="G12" t="str">
        <f>"Virki, Tarmo"</f>
        <v>Virki, Tarmo</v>
      </c>
      <c r="H12" t="str">
        <f>"Vesta, Tallinn"</f>
        <v>Vesta, Tallinn</v>
      </c>
      <c r="I12" t="str">
        <f>""</f>
        <v/>
      </c>
      <c r="J12" t="str">
        <f>"  aikuiset"</f>
        <v xml:space="preserve">  aikuiset</v>
      </c>
    </row>
    <row r="13" spans="1:10" x14ac:dyDescent="0.35">
      <c r="A13" t="str">
        <f>"2019"</f>
        <v>2019</v>
      </c>
      <c r="B13" t="str">
        <f>"Fanni ja suuri tunnemöykky : tunteiden tunnistamisen ja nimeämisen harjoitteleminen"</f>
        <v>Fanni ja suuri tunnemöykky : tunteiden tunnistamisen ja nimeämisen harjoitteleminen</v>
      </c>
      <c r="C13" t="str">
        <f>"Livingston, Heidi ; Pöyhönen, Julia "</f>
        <v xml:space="preserve">Livingston, Heidi ; Pöyhönen, Julia </v>
      </c>
      <c r="D13" t="str">
        <f>"Bellamine, Linnea"</f>
        <v>Bellamine, Linnea</v>
      </c>
      <c r="E13" t="str">
        <f t="shared" si="0"/>
        <v>2024</v>
      </c>
      <c r="F13" t="str">
        <f>"Fanni suured tunded"</f>
        <v>Fanni suured tunded</v>
      </c>
      <c r="G13" t="str">
        <f>"Arak, Evelin"</f>
        <v>Arak, Evelin</v>
      </c>
      <c r="H13" t="str">
        <f>"Pilgrim, Tallinn"</f>
        <v>Pilgrim, Tallinn</v>
      </c>
      <c r="I13" t="str">
        <f>"kuvakirjat"</f>
        <v>kuvakirjat</v>
      </c>
      <c r="J13" t="str">
        <f>" lapset ja nuoret"</f>
        <v xml:space="preserve"> lapset ja nuoret</v>
      </c>
    </row>
    <row r="14" spans="1:10" x14ac:dyDescent="0.35">
      <c r="A14" t="str">
        <f>"2023"</f>
        <v>2023</v>
      </c>
      <c r="B14" t="str">
        <f>"Sinun tähtesi täällä : vuodet presidentin puolisona"</f>
        <v>Sinun tähtesi täällä : vuodet presidentin puolisona</v>
      </c>
      <c r="C14" t="str">
        <f>"Haukio, Jenni"</f>
        <v>Haukio, Jenni</v>
      </c>
      <c r="D14" t="str">
        <f>""</f>
        <v/>
      </c>
      <c r="E14" t="str">
        <f t="shared" si="0"/>
        <v>2024</v>
      </c>
      <c r="F14" t="str">
        <f>"Vaid sinu nimel"</f>
        <v>Vaid sinu nimel</v>
      </c>
      <c r="G14" t="str">
        <f>"Jaanits, Kadri"</f>
        <v>Jaanits, Kadri</v>
      </c>
      <c r="H14" t="str">
        <f>"Koolibri, Tallinn"</f>
        <v>Koolibri, Tallinn</v>
      </c>
      <c r="I14" t="str">
        <f>""</f>
        <v/>
      </c>
      <c r="J14" t="str">
        <f>"  aikuiset"</f>
        <v xml:space="preserve">  aikuiset</v>
      </c>
    </row>
    <row r="15" spans="1:10" x14ac:dyDescent="0.35">
      <c r="A15" t="str">
        <f>"2022"</f>
        <v>2022</v>
      </c>
      <c r="B15" t="str">
        <f>"Lyser och lågar"</f>
        <v>Lyser och lågar</v>
      </c>
      <c r="C15" t="str">
        <f>"Lundberg, Ulla-Lena"</f>
        <v>Lundberg, Ulla-Lena</v>
      </c>
      <c r="D15" t="str">
        <f>""</f>
        <v/>
      </c>
      <c r="E15" t="str">
        <f t="shared" si="0"/>
        <v>2024</v>
      </c>
      <c r="F15" t="str">
        <f>"Valgus loidab"</f>
        <v>Valgus loidab</v>
      </c>
      <c r="G15" t="str">
        <f>"Arnover, Tõnis"</f>
        <v>Arnover, Tõnis</v>
      </c>
      <c r="H15" t="str">
        <f>"Eesti Raamat, Tallinn"</f>
        <v>Eesti Raamat, Tallinn</v>
      </c>
      <c r="I15" t="str">
        <f>"romaanit; proosa"</f>
        <v>romaanit; proosa</v>
      </c>
      <c r="J15" t="str">
        <f>"  aikuiset"</f>
        <v xml:space="preserve">  aikuiset</v>
      </c>
    </row>
    <row r="16" spans="1:10" x14ac:dyDescent="0.35">
      <c r="A16" t="str">
        <f>"2018"</f>
        <v>2018</v>
      </c>
      <c r="B16" t="str">
        <f>"Poltetun miehen tytär"</f>
        <v>Poltetun miehen tytär</v>
      </c>
      <c r="C16" t="str">
        <f>"Koivukari, Tapio"</f>
        <v>Koivukari, Tapio</v>
      </c>
      <c r="D16" t="str">
        <f>""</f>
        <v/>
      </c>
      <c r="E16" t="str">
        <f>"2025"</f>
        <v>2025</v>
      </c>
      <c r="F16" t="str">
        <f>"Põletatud mehe tütar"</f>
        <v>Põletatud mehe tütar</v>
      </c>
      <c r="G16" t="str">
        <f>"Tungal, Leelo"</f>
        <v>Tungal, Leelo</v>
      </c>
      <c r="H16" t="str">
        <f>"Argo, Tallinn"</f>
        <v>Argo, Tallinn</v>
      </c>
      <c r="I16" t="str">
        <f>"romaanit; proosa"</f>
        <v>romaanit; proosa</v>
      </c>
      <c r="J16" t="str">
        <f>"  aikuiset"</f>
        <v xml:space="preserve">  aikuiset</v>
      </c>
    </row>
    <row r="17" spans="1:10" x14ac:dyDescent="0.35">
      <c r="A17" t="str">
        <f>"2022"</f>
        <v>2022</v>
      </c>
      <c r="B17" t="str">
        <f>"Aikamatka : miten telefoonista tuli älykäs"</f>
        <v>Aikamatka : miten telefoonista tuli älykäs</v>
      </c>
      <c r="C17" t="str">
        <f>"Meretoja, Pinja"</f>
        <v>Meretoja, Pinja</v>
      </c>
      <c r="D17" t="str">
        <f>"Meretoja, Pinja"</f>
        <v>Meretoja, Pinja</v>
      </c>
      <c r="E17" t="str">
        <f t="shared" ref="E17:E23" si="1">"2024"</f>
        <v>2024</v>
      </c>
      <c r="F17" t="str">
        <f>"Ajarännak : kuidas telefon nutikaks muutus"</f>
        <v>Ajarännak : kuidas telefon nutikaks muutus</v>
      </c>
      <c r="G17" t="str">
        <f>"Juursoo, Lauri"</f>
        <v>Juursoo, Lauri</v>
      </c>
      <c r="H17" t="str">
        <f>"Elust Enesest, Tallinn"</f>
        <v>Elust Enesest, Tallinn</v>
      </c>
      <c r="I17" t="str">
        <f>"kuvakirjat"</f>
        <v>kuvakirjat</v>
      </c>
      <c r="J17" t="str">
        <f>" lapset ja nuoret"</f>
        <v xml:space="preserve"> lapset ja nuoret</v>
      </c>
    </row>
    <row r="18" spans="1:10" x14ac:dyDescent="0.35">
      <c r="A18" t="str">
        <f t="shared" ref="A18:A26" si="2">"2023"</f>
        <v>2023</v>
      </c>
      <c r="B18" t="str">
        <f>"Prinsessa Pikkiriikki ja hurmaava huvipuisto"</f>
        <v>Prinsessa Pikkiriikki ja hurmaava huvipuisto</v>
      </c>
      <c r="C18" t="str">
        <f>"Lampela, Hannele"</f>
        <v>Lampela, Hannele</v>
      </c>
      <c r="D18" t="str">
        <f>"Reittu, Ninka"</f>
        <v>Reittu, Ninka</v>
      </c>
      <c r="E18" t="str">
        <f t="shared" si="1"/>
        <v>2024</v>
      </c>
      <c r="F18" t="str">
        <f>"Printsess Pistriinu ja imepärane lõbustuspark"</f>
        <v>Printsess Pistriinu ja imepärane lõbustuspark</v>
      </c>
      <c r="G18" t="str">
        <f>"Juursoo, Lauri"</f>
        <v>Juursoo, Lauri</v>
      </c>
      <c r="H18" t="str">
        <f>"Elust Enesest, Tallinn"</f>
        <v>Elust Enesest, Tallinn</v>
      </c>
      <c r="I18" t="str">
        <f>"kuvakirjat"</f>
        <v>kuvakirjat</v>
      </c>
      <c r="J18" t="str">
        <f>" lapset ja nuoret"</f>
        <v xml:space="preserve"> lapset ja nuoret</v>
      </c>
    </row>
    <row r="19" spans="1:10" x14ac:dyDescent="0.35">
      <c r="A19" t="str">
        <f t="shared" si="2"/>
        <v>2023</v>
      </c>
      <c r="B19" t="str">
        <f>"Elolliset"</f>
        <v>Elolliset</v>
      </c>
      <c r="C19" t="str">
        <f>"Turpeinen, Iida "</f>
        <v xml:space="preserve">Turpeinen, Iida </v>
      </c>
      <c r="D19" t="str">
        <f>""</f>
        <v/>
      </c>
      <c r="E19" t="str">
        <f t="shared" si="1"/>
        <v>2024</v>
      </c>
      <c r="F19" t="str">
        <f>"Surelikud"</f>
        <v>Surelikud</v>
      </c>
      <c r="G19" t="str">
        <f>"Pääsuke, Piret"</f>
        <v>Pääsuke, Piret</v>
      </c>
      <c r="H19" t="str">
        <f>"Tänapäev, Tallinn"</f>
        <v>Tänapäev, Tallinn</v>
      </c>
      <c r="I19" t="str">
        <f>"romaanit; proosa"</f>
        <v>romaanit; proosa</v>
      </c>
      <c r="J19" t="str">
        <f>"  aikuiset"</f>
        <v xml:space="preserve">  aikuiset</v>
      </c>
    </row>
    <row r="20" spans="1:10" x14ac:dyDescent="0.35">
      <c r="A20" t="str">
        <f t="shared" si="2"/>
        <v>2023</v>
      </c>
      <c r="B20" t="str">
        <f>"36 uurnaa : väärässä olemisen historia"</f>
        <v>36 uurnaa : väärässä olemisen historia</v>
      </c>
      <c r="C20" t="str">
        <f>"Kähkönen, Sirpa"</f>
        <v>Kähkönen, Sirpa</v>
      </c>
      <c r="D20" t="str">
        <f>""</f>
        <v/>
      </c>
      <c r="E20" t="str">
        <f t="shared" si="1"/>
        <v>2024</v>
      </c>
      <c r="F20" t="str">
        <f>"36 urni : eksimiste ajalugu"</f>
        <v>36 urni : eksimiste ajalugu</v>
      </c>
      <c r="G20" t="str">
        <f>"Saluri, Piret"</f>
        <v>Saluri, Piret</v>
      </c>
      <c r="H20" t="str">
        <f>"Koolibri, Tallinn"</f>
        <v>Koolibri, Tallinn</v>
      </c>
      <c r="I20" t="str">
        <f>"romaanit; proosa"</f>
        <v>romaanit; proosa</v>
      </c>
      <c r="J20" t="str">
        <f>"  aikuiset"</f>
        <v xml:space="preserve">  aikuiset</v>
      </c>
    </row>
    <row r="21" spans="1:10" x14ac:dyDescent="0.35">
      <c r="A21" t="str">
        <f t="shared" si="2"/>
        <v>2023</v>
      </c>
      <c r="B21" t="str">
        <f>"Myyrä joka katsoi kuuta"</f>
        <v>Myyrä joka katsoi kuuta</v>
      </c>
      <c r="C21" t="str">
        <f>"Teräs, Mila"</f>
        <v>Teräs, Mila</v>
      </c>
      <c r="D21" t="str">
        <f>"Surojegin, Nora"</f>
        <v>Surojegin, Nora</v>
      </c>
      <c r="E21" t="str">
        <f t="shared" si="1"/>
        <v>2024</v>
      </c>
      <c r="F21" t="str">
        <f>"Uruhiir, kes vaatas kuud"</f>
        <v>Uruhiir, kes vaatas kuud</v>
      </c>
      <c r="G21" t="str">
        <f>"Pääsuke, Piret"</f>
        <v>Pääsuke, Piret</v>
      </c>
      <c r="H21" t="str">
        <f>"Hea Lugu, Tallinn"</f>
        <v>Hea Lugu, Tallinn</v>
      </c>
      <c r="I21" t="str">
        <f>"kuvakirjat"</f>
        <v>kuvakirjat</v>
      </c>
      <c r="J21" t="str">
        <f>" lapset ja nuoret"</f>
        <v xml:space="preserve"> lapset ja nuoret</v>
      </c>
    </row>
    <row r="22" spans="1:10" x14ac:dyDescent="0.35">
      <c r="A22" t="str">
        <f t="shared" si="2"/>
        <v>2023</v>
      </c>
      <c r="B22" t="str">
        <f>"Samaan virtaan : Putinin sota naisia vastaan"</f>
        <v>Samaan virtaan : Putinin sota naisia vastaan</v>
      </c>
      <c r="C22" t="str">
        <f>"Oksanen, Sofi"</f>
        <v>Oksanen, Sofi</v>
      </c>
      <c r="D22" t="str">
        <f>""</f>
        <v/>
      </c>
      <c r="E22" t="str">
        <f t="shared" si="1"/>
        <v>2024</v>
      </c>
      <c r="F22" t="str">
        <f>"Samasse jõkke "</f>
        <v xml:space="preserve">Samasse jõkke </v>
      </c>
      <c r="G22" t="str">
        <f>"Leek, Ave"</f>
        <v>Leek, Ave</v>
      </c>
      <c r="H22" t="str">
        <f>"Varrak, Tallinn"</f>
        <v>Varrak, Tallinn</v>
      </c>
      <c r="I22" t="str">
        <f>""</f>
        <v/>
      </c>
      <c r="J22" t="str">
        <f>"  aikuiset"</f>
        <v xml:space="preserve">  aikuiset</v>
      </c>
    </row>
    <row r="23" spans="1:10" x14ac:dyDescent="0.35">
      <c r="A23" t="str">
        <f t="shared" si="2"/>
        <v>2023</v>
      </c>
      <c r="B23" t="str">
        <f>"Tove! : Tove Janssonin matka vapauteen ja maailman ääriin"</f>
        <v>Tove! : Tove Janssonin matka vapauteen ja maailman ääriin</v>
      </c>
      <c r="C23" t="str">
        <f>"Virtanen, Leena"</f>
        <v>Virtanen, Leena</v>
      </c>
      <c r="D23" t="str">
        <f>"Pelliccioni, Sanna"</f>
        <v>Pelliccioni, Sanna</v>
      </c>
      <c r="E23" t="str">
        <f t="shared" si="1"/>
        <v>2024</v>
      </c>
      <c r="F23" t="str">
        <f>"Tove! : Tove Janssoni teekond vabadusse ja maailma otsa"</f>
        <v>Tove! : Tove Janssoni teekond vabadusse ja maailma otsa</v>
      </c>
      <c r="G23" t="str">
        <f>"Orav, Piret"</f>
        <v>Orav, Piret</v>
      </c>
      <c r="H23" t="str">
        <f>"Sinisukk, Tallinn"</f>
        <v>Sinisukk, Tallinn</v>
      </c>
      <c r="I23" t="str">
        <f>""</f>
        <v/>
      </c>
      <c r="J23" t="str">
        <f>" lapset ja nuoret"</f>
        <v xml:space="preserve"> lapset ja nuoret</v>
      </c>
    </row>
    <row r="24" spans="1:10" x14ac:dyDescent="0.35">
      <c r="A24" t="str">
        <f t="shared" si="2"/>
        <v>2023</v>
      </c>
      <c r="B24" t="str">
        <f>"Erään kissan tutkimuksia"</f>
        <v>Erään kissan tutkimuksia</v>
      </c>
      <c r="C24" t="str">
        <f>"Kettu, Katja"</f>
        <v>Kettu, Katja</v>
      </c>
      <c r="D24" t="str">
        <f>""</f>
        <v/>
      </c>
      <c r="E24" t="str">
        <f>"2025"</f>
        <v>2025</v>
      </c>
      <c r="F24" t="str">
        <f>"Ühe kassi ülestähendusi"</f>
        <v>Ühe kassi ülestähendusi</v>
      </c>
      <c r="G24" t="str">
        <f>"Jaanits, Kadri"</f>
        <v>Jaanits, Kadri</v>
      </c>
      <c r="H24" t="str">
        <f>"Koolibri, Tallinn"</f>
        <v>Koolibri, Tallinn</v>
      </c>
      <c r="I24" t="str">
        <f>"romaanit; proosa"</f>
        <v>romaanit; proosa</v>
      </c>
      <c r="J24" t="str">
        <f>"  aikuiset"</f>
        <v xml:space="preserve">  aikuiset</v>
      </c>
    </row>
    <row r="25" spans="1:10" x14ac:dyDescent="0.35">
      <c r="A25" t="str">
        <f t="shared" si="2"/>
        <v>2023</v>
      </c>
      <c r="B25" t="str">
        <f>"Tatun ja Patun fantasiaseikkailu"</f>
        <v>Tatun ja Patun fantasiaseikkailu</v>
      </c>
      <c r="C25" t="str">
        <f>"Havukainen, Aino; Toivonen, Sami"</f>
        <v>Havukainen, Aino; Toivonen, Sami</v>
      </c>
      <c r="D25" t="str">
        <f>"Havukainen, AinoToivonen, Sami"</f>
        <v>Havukainen, AinoToivonen, Sami</v>
      </c>
      <c r="E25" t="str">
        <f t="shared" ref="E25:E34" si="3">"2024"</f>
        <v>2024</v>
      </c>
      <c r="F25" t="str">
        <f>"Teedu ja Peedu fantaasiaseiklus"</f>
        <v>Teedu ja Peedu fantaasiaseiklus</v>
      </c>
      <c r="G25" t="str">
        <f>"Tael, Triin"</f>
        <v>Tael, Triin</v>
      </c>
      <c r="H25" t="str">
        <f>"Hea Lugu, Tallinn"</f>
        <v>Hea Lugu, Tallinn</v>
      </c>
      <c r="I25" t="str">
        <f>"kuvakirjat"</f>
        <v>kuvakirjat</v>
      </c>
      <c r="J25" t="str">
        <f>" lapset ja nuoret"</f>
        <v xml:space="preserve"> lapset ja nuoret</v>
      </c>
    </row>
    <row r="26" spans="1:10" x14ac:dyDescent="0.35">
      <c r="A26" t="str">
        <f t="shared" si="2"/>
        <v>2023</v>
      </c>
      <c r="B26" t="str">
        <f>"Sumupuiden kirja"</f>
        <v>Sumupuiden kirja</v>
      </c>
      <c r="C26" t="str">
        <f>"Portin, Anja"</f>
        <v>Portin, Anja</v>
      </c>
      <c r="D26" t="str">
        <f>""</f>
        <v/>
      </c>
      <c r="E26" t="str">
        <f t="shared" si="3"/>
        <v>2024</v>
      </c>
      <c r="F26" t="str">
        <f>"Udupuude raamat"</f>
        <v>Udupuude raamat</v>
      </c>
      <c r="G26" t="str">
        <f>"Tael, Triin"</f>
        <v>Tael, Triin</v>
      </c>
      <c r="H26" t="str">
        <f>"Vesta, Tallinn"</f>
        <v>Vesta, Tallinn</v>
      </c>
      <c r="I26" t="str">
        <f>"romaanit; proosa"</f>
        <v>romaanit; proosa</v>
      </c>
      <c r="J26" t="str">
        <f>" lapset ja nuoret"</f>
        <v xml:space="preserve"> lapset ja nuoret</v>
      </c>
    </row>
    <row r="27" spans="1:10" x14ac:dyDescent="0.35">
      <c r="A27" t="str">
        <f>"2020"</f>
        <v>2020</v>
      </c>
      <c r="B27" t="str">
        <f>"Morsiusmalja"</f>
        <v>Morsiusmalja</v>
      </c>
      <c r="C27" t="str">
        <f>"Havaste, Paula"</f>
        <v>Havaste, Paula</v>
      </c>
      <c r="D27" t="str">
        <f>""</f>
        <v/>
      </c>
      <c r="E27" t="str">
        <f t="shared" si="3"/>
        <v>2024</v>
      </c>
      <c r="F27" t="str">
        <f>"Mõrsjapeeker"</f>
        <v>Mõrsjapeeker</v>
      </c>
      <c r="G27" t="str">
        <f>"Kordemets, Gerda"</f>
        <v>Kordemets, Gerda</v>
      </c>
      <c r="H27" t="str">
        <f>"Hea Lugu, Tallinn"</f>
        <v>Hea Lugu, Tallinn</v>
      </c>
      <c r="I27" t="str">
        <f>"romaanit; proosa"</f>
        <v>romaanit; proosa</v>
      </c>
      <c r="J27" t="str">
        <f>"  aikuiset"</f>
        <v xml:space="preserve">  aikuiset</v>
      </c>
    </row>
    <row r="28" spans="1:10" x14ac:dyDescent="0.35">
      <c r="A28" t="str">
        <f>"2023"</f>
        <v>2023</v>
      </c>
      <c r="B28" t="str">
        <f>"Ai niin, minä olen muuten Lee"</f>
        <v>Ai niin, minä olen muuten Lee</v>
      </c>
      <c r="C28" t="str">
        <f>"Talvitie, Eveliina"</f>
        <v>Talvitie, Eveliina</v>
      </c>
      <c r="D28" t="str">
        <f>"Ikonen, Jani"</f>
        <v>Ikonen, Jani</v>
      </c>
      <c r="E28" t="str">
        <f t="shared" si="3"/>
        <v>2024</v>
      </c>
      <c r="F28" t="str">
        <f>"Ah jaa, mina olen muideks Lee"</f>
        <v>Ah jaa, mina olen muideks Lee</v>
      </c>
      <c r="G28" t="str">
        <f>"Juursoo, Lauri"</f>
        <v>Juursoo, Lauri</v>
      </c>
      <c r="H28" t="str">
        <f>"Elust Enesest, Tallinn"</f>
        <v>Elust Enesest, Tallinn</v>
      </c>
      <c r="I28" t="str">
        <f>"romaanit; proosa"</f>
        <v>romaanit; proosa</v>
      </c>
      <c r="J28" t="str">
        <f>" lapset ja nuoret"</f>
        <v xml:space="preserve"> lapset ja nuoret</v>
      </c>
    </row>
    <row r="29" spans="1:10" x14ac:dyDescent="0.35">
      <c r="A29" t="str">
        <f>"2020"</f>
        <v>2020</v>
      </c>
      <c r="B29" t="str">
        <f>"Mollin iltahepuli"</f>
        <v>Mollin iltahepuli</v>
      </c>
      <c r="C29" t="str">
        <f t="shared" ref="C29:D31" si="4">"Kirkkopelto, Katri"</f>
        <v>Kirkkopelto, Katri</v>
      </c>
      <c r="D29" t="str">
        <f t="shared" si="4"/>
        <v>Kirkkopelto, Katri</v>
      </c>
      <c r="E29" t="str">
        <f t="shared" si="3"/>
        <v>2024</v>
      </c>
      <c r="F29" t="str">
        <f>"Molli ja õhtune trall"</f>
        <v>Molli ja õhtune trall</v>
      </c>
      <c r="G29" t="str">
        <f>"Aimla-Laid, Triin"</f>
        <v>Aimla-Laid, Triin</v>
      </c>
      <c r="H29" t="str">
        <f>"Helios, Tallinn"</f>
        <v>Helios, Tallinn</v>
      </c>
      <c r="I29" t="str">
        <f>"kuvakirjat"</f>
        <v>kuvakirjat</v>
      </c>
      <c r="J29" t="str">
        <f>" lapset ja nuoret"</f>
        <v xml:space="preserve"> lapset ja nuoret</v>
      </c>
    </row>
    <row r="30" spans="1:10" x14ac:dyDescent="0.35">
      <c r="A30" t="str">
        <f>"2021"</f>
        <v>2021</v>
      </c>
      <c r="B30" t="str">
        <f>"Molli ja hirveä herne"</f>
        <v>Molli ja hirveä herne</v>
      </c>
      <c r="C30" t="str">
        <f t="shared" si="4"/>
        <v>Kirkkopelto, Katri</v>
      </c>
      <c r="D30" t="str">
        <f t="shared" si="4"/>
        <v>Kirkkopelto, Katri</v>
      </c>
      <c r="E30" t="str">
        <f t="shared" si="3"/>
        <v>2024</v>
      </c>
      <c r="F30" t="str">
        <f>"Molli ja hirmus hernes"</f>
        <v>Molli ja hirmus hernes</v>
      </c>
      <c r="G30" t="str">
        <f>"Aimla-Laid, Triin"</f>
        <v>Aimla-Laid, Triin</v>
      </c>
      <c r="H30" t="str">
        <f>"Helios, Tallinn"</f>
        <v>Helios, Tallinn</v>
      </c>
      <c r="I30" t="str">
        <f>"kuvakirjat"</f>
        <v>kuvakirjat</v>
      </c>
      <c r="J30" t="str">
        <f>" lapset ja nuoret"</f>
        <v xml:space="preserve"> lapset ja nuoret</v>
      </c>
    </row>
    <row r="31" spans="1:10" x14ac:dyDescent="0.35">
      <c r="A31" t="str">
        <f>"2022"</f>
        <v>2022</v>
      </c>
      <c r="B31" t="str">
        <f>"Molli ja pöpi pipi"</f>
        <v>Molli ja pöpi pipi</v>
      </c>
      <c r="C31" t="str">
        <f t="shared" si="4"/>
        <v>Kirkkopelto, Katri</v>
      </c>
      <c r="D31" t="str">
        <f t="shared" si="4"/>
        <v>Kirkkopelto, Katri</v>
      </c>
      <c r="E31" t="str">
        <f t="shared" si="3"/>
        <v>2024</v>
      </c>
      <c r="F31" t="str">
        <f>"Molli ja kuri pisik"</f>
        <v>Molli ja kuri pisik</v>
      </c>
      <c r="G31" t="str">
        <f>"Aimla-Laid, Triin"</f>
        <v>Aimla-Laid, Triin</v>
      </c>
      <c r="H31" t="str">
        <f>"Helios, Tallinn"</f>
        <v>Helios, Tallinn</v>
      </c>
      <c r="I31" t="str">
        <f>"kuvakirjat"</f>
        <v>kuvakirjat</v>
      </c>
      <c r="J31" t="str">
        <f>" lapset ja nuoret"</f>
        <v xml:space="preserve"> lapset ja nuoret</v>
      </c>
    </row>
    <row r="32" spans="1:10" x14ac:dyDescent="0.35">
      <c r="A32" t="str">
        <f>"1991"</f>
        <v>1991</v>
      </c>
      <c r="B32" t="str">
        <f>"Brev från Klara och andra berättelser"</f>
        <v>Brev från Klara och andra berättelser</v>
      </c>
      <c r="C32" t="str">
        <f>"Jansson, Tove"</f>
        <v>Jansson, Tove</v>
      </c>
      <c r="D32" t="str">
        <f>""</f>
        <v/>
      </c>
      <c r="E32" t="str">
        <f t="shared" si="3"/>
        <v>2024</v>
      </c>
      <c r="F32" t="str">
        <f>"Kirjad Klaralt"</f>
        <v>Kirjad Klaralt</v>
      </c>
      <c r="G32" t="str">
        <f>"Aaloe, Maarja; Aaloe, Ülev"</f>
        <v>Aaloe, Maarja; Aaloe, Ülev</v>
      </c>
      <c r="H32" t="str">
        <f>"Hea Lugu, Tallinn"</f>
        <v>Hea Lugu, Tallinn</v>
      </c>
      <c r="I32" t="str">
        <f>"lyhytproosa; proosa"</f>
        <v>lyhytproosa; proosa</v>
      </c>
      <c r="J32" t="str">
        <f>"  aikuiset"</f>
        <v xml:space="preserve">  aikuiset</v>
      </c>
    </row>
    <row r="33" spans="1:10" x14ac:dyDescent="0.35">
      <c r="A33" t="str">
        <f>"2024"</f>
        <v>2024</v>
      </c>
      <c r="B33" t="str">
        <f>"Ella ja kaverit tekoälyä terävämpinä"</f>
        <v>Ella ja kaverit tekoälyä terävämpinä</v>
      </c>
      <c r="C33" t="str">
        <f>"Parvela, Timo"</f>
        <v>Parvela, Timo</v>
      </c>
      <c r="D33" t="str">
        <f>"Nykänen, Anni"</f>
        <v>Nykänen, Anni</v>
      </c>
      <c r="E33" t="str">
        <f t="shared" si="3"/>
        <v>2024</v>
      </c>
      <c r="F33" t="str">
        <f>"Ella ja sõbrad tehisarust terasemad "</f>
        <v xml:space="preserve">Ella ja sõbrad tehisarust terasemad </v>
      </c>
      <c r="G33" t="str">
        <f>"Haasma, Kadi-Riin"</f>
        <v>Haasma, Kadi-Riin</v>
      </c>
      <c r="H33" t="str">
        <f>"Hea Lugu, Tallinn"</f>
        <v>Hea Lugu, Tallinn</v>
      </c>
      <c r="I33" t="str">
        <f>"proosa"</f>
        <v>proosa</v>
      </c>
      <c r="J33" t="str">
        <f>" lapset ja nuoret"</f>
        <v xml:space="preserve"> lapset ja nuoret</v>
      </c>
    </row>
    <row r="34" spans="1:10" x14ac:dyDescent="0.35">
      <c r="A34" t="str">
        <f>"2021"</f>
        <v>2021</v>
      </c>
      <c r="B34" t="str">
        <f>"Pikku hiiri telttaretkellä"</f>
        <v>Pikku hiiri telttaretkellä</v>
      </c>
      <c r="C34" t="str">
        <f>"Jäntti, Riikka"</f>
        <v>Jäntti, Riikka</v>
      </c>
      <c r="D34" t="str">
        <f>"Jäntti, Riikka"</f>
        <v>Jäntti, Riikka</v>
      </c>
      <c r="E34" t="str">
        <f t="shared" si="3"/>
        <v>2024</v>
      </c>
      <c r="F34" t="str">
        <f>"Väike hiir läheb telkima"</f>
        <v>Väike hiir läheb telkima</v>
      </c>
      <c r="G34" t="str">
        <f>"Oidekivi, Dea"</f>
        <v>Oidekivi, Dea</v>
      </c>
      <c r="H34" t="str">
        <f>"Rahva Raamat, Tallinn"</f>
        <v>Rahva Raamat, Tallinn</v>
      </c>
      <c r="I34" t="str">
        <f>"kuvakirjat"</f>
        <v>kuvakirjat</v>
      </c>
      <c r="J34" t="str">
        <f>" lapset ja nuoret"</f>
        <v xml:space="preserve"> lapset ja nuoret</v>
      </c>
    </row>
    <row r="35" spans="1:10" x14ac:dyDescent="0.35">
      <c r="A35" t="str">
        <f>"2018"</f>
        <v>2018</v>
      </c>
      <c r="B35" t="str">
        <f>"Koneoppi : ihmisen, teknologian ja median kytkennät"</f>
        <v>Koneoppi : ihmisen, teknologian ja median kytkennät</v>
      </c>
      <c r="C35" t="str">
        <f>"Parikka, Jussi"</f>
        <v>Parikka, Jussi</v>
      </c>
      <c r="D35" t="str">
        <f>""</f>
        <v/>
      </c>
      <c r="E35" t="str">
        <f>"2025"</f>
        <v>2025</v>
      </c>
      <c r="F35" t="str">
        <f>"Masinaõpetus : inimese, tehnoloogia ja meedia sidemed"</f>
        <v>Masinaõpetus : inimese, tehnoloogia ja meedia sidemed</v>
      </c>
      <c r="G35" t="str">
        <f>"Vaht, Elle"</f>
        <v>Vaht, Elle</v>
      </c>
      <c r="H35" t="str">
        <f>"Tallinn University Press, Tallinn"</f>
        <v>Tallinn University Press, Tallinn</v>
      </c>
      <c r="I35" t="str">
        <f>""</f>
        <v/>
      </c>
      <c r="J35" t="str">
        <f>"  aikuiset"</f>
        <v xml:space="preserve">  aikuiset</v>
      </c>
    </row>
    <row r="36" spans="1:10" x14ac:dyDescent="0.35">
      <c r="A36" t="str">
        <f>"2014"</f>
        <v>2014</v>
      </c>
      <c r="B36" t="str">
        <f>"Yön sydän on jäätä : kolme viikkoa Karl Axel Björkin elämässä maaliskuussa 1921"</f>
        <v>Yön sydän on jäätä : kolme viikkoa Karl Axel Björkin elämässä maaliskuussa 1921</v>
      </c>
      <c r="C36" t="str">
        <f>"Hämeen-Anttila, Virpi"</f>
        <v>Hämeen-Anttila, Virpi</v>
      </c>
      <c r="D36" t="str">
        <f>""</f>
        <v/>
      </c>
      <c r="E36" t="str">
        <f>"2024"</f>
        <v>2024</v>
      </c>
      <c r="F36" t="str">
        <f>"Öö süda on jäine"</f>
        <v>Öö süda on jäine</v>
      </c>
      <c r="G36" t="str">
        <f>"Mõisnik, Mihkel"</f>
        <v>Mõisnik, Mihkel</v>
      </c>
      <c r="H36" t="str">
        <f>"Tänapäev, Tallinn"</f>
        <v>Tänapäev, Tallinn</v>
      </c>
      <c r="I36" t="str">
        <f>"romaanit; jännitys- ja rikoskirjallisuus; proosa"</f>
        <v>romaanit; jännitys- ja rikoskirjallisuus; proosa</v>
      </c>
      <c r="J36" t="str">
        <f>"  aikuiset"</f>
        <v xml:space="preserve">  aikuiset</v>
      </c>
    </row>
    <row r="37" spans="1:10" x14ac:dyDescent="0.35">
      <c r="A37" t="str">
        <f>"2024"</f>
        <v>2024</v>
      </c>
      <c r="B37" t="str">
        <f>"Piki ja villi vekotin"</f>
        <v>Piki ja villi vekotin</v>
      </c>
      <c r="C37" t="str">
        <f>"Kirkkopelto, Katri"</f>
        <v>Kirkkopelto, Katri</v>
      </c>
      <c r="D37" t="str">
        <f>"Kirkkopelto, Katri"</f>
        <v>Kirkkopelto, Katri</v>
      </c>
      <c r="E37" t="str">
        <f>"2024"</f>
        <v>2024</v>
      </c>
      <c r="F37" t="str">
        <f>"Popi ja vinge vidin"</f>
        <v>Popi ja vinge vidin</v>
      </c>
      <c r="G37" t="str">
        <f>"Aimla-Laid, Triin"</f>
        <v>Aimla-Laid, Triin</v>
      </c>
      <c r="H37" t="str">
        <f>"Helios, Tallinn"</f>
        <v>Helios, Tallinn</v>
      </c>
      <c r="I37" t="str">
        <f>"kuvakirjat"</f>
        <v>kuvakirjat</v>
      </c>
      <c r="J37" t="str">
        <f>" lapset ja nuoret"</f>
        <v xml:space="preserve"> lapset ja nuoret</v>
      </c>
    </row>
    <row r="38" spans="1:10" x14ac:dyDescent="0.35">
      <c r="A38" t="str">
        <f>"2023"</f>
        <v>2023</v>
      </c>
      <c r="B38" t="str">
        <f>"Molli ja väärä jalka"</f>
        <v>Molli ja väärä jalka</v>
      </c>
      <c r="C38" t="str">
        <f>"Kirkkopelto, Katri"</f>
        <v>Kirkkopelto, Katri</v>
      </c>
      <c r="D38" t="str">
        <f>"Kirkkopelto, Katri"</f>
        <v>Kirkkopelto, Katri</v>
      </c>
      <c r="E38" t="str">
        <f>"2024"</f>
        <v>2024</v>
      </c>
      <c r="F38" t="str">
        <f>"Molli ja vale jalg"</f>
        <v>Molli ja vale jalg</v>
      </c>
      <c r="G38" t="str">
        <f>"Aimla-Laid, Triin"</f>
        <v>Aimla-Laid, Triin</v>
      </c>
      <c r="H38" t="str">
        <f>"Helios, Tallinn"</f>
        <v>Helios, Tallinn</v>
      </c>
      <c r="I38" t="str">
        <f>"kuvakirjat"</f>
        <v>kuvakirjat</v>
      </c>
      <c r="J38" t="str">
        <f>" lapset ja nuoret"</f>
        <v xml:space="preserve"> lapset ja nuoret</v>
      </c>
    </row>
    <row r="39" spans="1:10" x14ac:dyDescent="0.35">
      <c r="A39" t="str">
        <f>"2023"</f>
        <v>2023</v>
      </c>
      <c r="B39" t="str">
        <f>"Exit stories : 12 unicorn founders share every do-or-die detail"</f>
        <v>Exit stories : 12 unicorn founders share every do-or-die detail</v>
      </c>
      <c r="C39" t="str">
        <f>"Kiviranta, Anssi ; Mäenpää, Matias "</f>
        <v xml:space="preserve">Kiviranta, Anssi ; Mäenpää, Matias </v>
      </c>
      <c r="D39" t="str">
        <f>""</f>
        <v/>
      </c>
      <c r="E39" t="str">
        <f>"2025"</f>
        <v>2025</v>
      </c>
      <c r="F39" t="str">
        <f>"Väljumislood : 12 ükssarviku asutajat paljastavad oma ellujäämisvõitluse üksikasjad"</f>
        <v>Väljumislood : 12 ükssarviku asutajat paljastavad oma ellujäämisvõitluse üksikasjad</v>
      </c>
      <c r="G39" t="str">
        <f>"Velbri, Epp"</f>
        <v>Velbri, Epp</v>
      </c>
      <c r="H39" t="str">
        <f>"Äripäev, Tallinn"</f>
        <v>Äripäev, Tallinn</v>
      </c>
      <c r="I39" t="str">
        <f>""</f>
        <v/>
      </c>
      <c r="J39" t="str">
        <f>"  aikuiset"</f>
        <v xml:space="preserve">  aikuiset</v>
      </c>
    </row>
    <row r="40" spans="1:10" x14ac:dyDescent="0.35">
      <c r="A40" t="str">
        <f>"2022"</f>
        <v>2022</v>
      </c>
      <c r="B40" t="str">
        <f>"Korvapuustikesä"</f>
        <v>Korvapuustikesä</v>
      </c>
      <c r="C40" t="str">
        <f>"Kajanto, Maija"</f>
        <v>Kajanto, Maija</v>
      </c>
      <c r="D40" t="str">
        <f>""</f>
        <v/>
      </c>
      <c r="E40" t="str">
        <f t="shared" ref="E40:E46" si="5">"2024"</f>
        <v>2024</v>
      </c>
      <c r="F40" t="str">
        <f>"Kaneelirullisuvi"</f>
        <v>Kaneelirullisuvi</v>
      </c>
      <c r="G40" t="str">
        <f>"Kulli-Kordemets, Gerda"</f>
        <v>Kulli-Kordemets, Gerda</v>
      </c>
      <c r="H40" t="str">
        <f>"Hea Lugu, Tallinn"</f>
        <v>Hea Lugu, Tallinn</v>
      </c>
      <c r="I40" t="str">
        <f>"romaanit; proosa"</f>
        <v>romaanit; proosa</v>
      </c>
      <c r="J40" t="str">
        <f>"  aikuiset"</f>
        <v xml:space="preserve">  aikuiset</v>
      </c>
    </row>
    <row r="41" spans="1:10" x14ac:dyDescent="0.35">
      <c r="A41" t="str">
        <f>"2024"</f>
        <v>2024</v>
      </c>
      <c r="B41" t="str">
        <f>"Nyyrikki ja suriseva kesä"</f>
        <v>Nyyrikki ja suriseva kesä</v>
      </c>
      <c r="C41" t="str">
        <f>"Heikkilä, Mervi"</f>
        <v>Heikkilä, Mervi</v>
      </c>
      <c r="D41" t="str">
        <f>"Mäkimattila, Kristiina"</f>
        <v>Mäkimattila, Kristiina</v>
      </c>
      <c r="E41" t="str">
        <f t="shared" si="5"/>
        <v>2024</v>
      </c>
      <c r="F41" t="str">
        <f>"Nüürikese suvesumin"</f>
        <v>Nüürikese suvesumin</v>
      </c>
      <c r="G41" t="str">
        <f>"Juursoo, Lauri"</f>
        <v>Juursoo, Lauri</v>
      </c>
      <c r="H41" t="str">
        <f>"Elust Enesest, Tallinn"</f>
        <v>Elust Enesest, Tallinn</v>
      </c>
      <c r="I41" t="str">
        <f>"kuvakirjat"</f>
        <v>kuvakirjat</v>
      </c>
      <c r="J41" t="str">
        <f>" lapset ja nuoret"</f>
        <v xml:space="preserve"> lapset ja nuoret</v>
      </c>
    </row>
    <row r="42" spans="1:10" x14ac:dyDescent="0.35">
      <c r="A42" t="str">
        <f>"2023"</f>
        <v>2023</v>
      </c>
      <c r="B42" t="str">
        <f>"Vastaanpanemisen kulttuurihistoria : Viron kirjallisuuden verkostoja 1940-luvulta nykyaikaan"</f>
        <v>Vastaanpanemisen kulttuurihistoria : Viron kirjallisuuden verkostoja 1940-luvulta nykyaikaan</v>
      </c>
      <c r="C42" t="str">
        <f>"Salokannel, Juhani"</f>
        <v>Salokannel, Juhani</v>
      </c>
      <c r="D42" t="str">
        <f>""</f>
        <v/>
      </c>
      <c r="E42" t="str">
        <f t="shared" si="5"/>
        <v>2024</v>
      </c>
      <c r="F42" t="str">
        <f>"Vastupanu kultuuriajalugu"</f>
        <v>Vastupanu kultuuriajalugu</v>
      </c>
      <c r="G42" t="str">
        <f>"Olesk, Sirje"</f>
        <v>Olesk, Sirje</v>
      </c>
      <c r="H42" t="str">
        <f>"EKSA, Tallinn"</f>
        <v>EKSA, Tallinn</v>
      </c>
      <c r="I42" t="str">
        <f>""</f>
        <v/>
      </c>
      <c r="J42" t="str">
        <f>"  aikuiset"</f>
        <v xml:space="preserve">  aikuiset</v>
      </c>
    </row>
    <row r="43" spans="1:10" x14ac:dyDescent="0.35">
      <c r="A43" t="str">
        <f>"2023"</f>
        <v>2023</v>
      </c>
      <c r="B43" t="str">
        <f>"Rakastan Eva Braunia"</f>
        <v>Rakastan Eva Braunia</v>
      </c>
      <c r="C43" t="str">
        <f>"Järvelä, Jari"</f>
        <v>Järvelä, Jari</v>
      </c>
      <c r="D43" t="str">
        <f>""</f>
        <v/>
      </c>
      <c r="E43" t="str">
        <f t="shared" si="5"/>
        <v>2024</v>
      </c>
      <c r="F43" t="str">
        <f>"Ma armastan Eva Brauni"</f>
        <v>Ma armastan Eva Brauni</v>
      </c>
      <c r="G43" t="str">
        <f>"Pääsuke, Piret"</f>
        <v>Pääsuke, Piret</v>
      </c>
      <c r="H43" t="str">
        <f>"Hea Lugu, Tallinn"</f>
        <v>Hea Lugu, Tallinn</v>
      </c>
      <c r="I43" t="str">
        <f>"romaanit; proosa"</f>
        <v>romaanit; proosa</v>
      </c>
      <c r="J43" t="str">
        <f>"  aikuiset"</f>
        <v xml:space="preserve">  aikuiset</v>
      </c>
    </row>
    <row r="44" spans="1:10" x14ac:dyDescent="0.35">
      <c r="A44" t="str">
        <f>"2023"</f>
        <v>2023</v>
      </c>
      <c r="B44" t="str">
        <f>"Hemmo ja hölmöläiset ; Hemmo Hölmöläinen digimaailmassa"</f>
        <v>Hemmo ja hölmöläiset ; Hemmo Hölmöläinen digimaailmassa</v>
      </c>
      <c r="C44" t="str">
        <f>"Mandart, Pamela"</f>
        <v>Mandart, Pamela</v>
      </c>
      <c r="D44" t="str">
        <f>"Varustin, Andres"</f>
        <v>Varustin, Andres</v>
      </c>
      <c r="E44" t="str">
        <f t="shared" si="5"/>
        <v>2024</v>
      </c>
      <c r="F44" t="str">
        <f>"Heino ja kilplased "</f>
        <v xml:space="preserve">Heino ja kilplased </v>
      </c>
      <c r="G44" t="str">
        <f>"Juursoo, Lauri"</f>
        <v>Juursoo, Lauri</v>
      </c>
      <c r="H44" t="str">
        <f>"Elust Enesest, Tallinn"</f>
        <v>Elust Enesest, Tallinn</v>
      </c>
      <c r="I44" t="str">
        <f>"sadut; proosa"</f>
        <v>sadut; proosa</v>
      </c>
      <c r="J44" t="str">
        <f>" lapset ja nuoret"</f>
        <v xml:space="preserve"> lapset ja nuoret</v>
      </c>
    </row>
    <row r="45" spans="1:10" x14ac:dyDescent="0.35">
      <c r="A45" t="str">
        <f>"2023"</f>
        <v>2023</v>
      </c>
      <c r="B45" t="str">
        <f>"Ihmepoika Leon"</f>
        <v>Ihmepoika Leon</v>
      </c>
      <c r="C45" t="str">
        <f>"Behm, Jukka"</f>
        <v>Behm, Jukka</v>
      </c>
      <c r="D45" t="str">
        <f>""</f>
        <v/>
      </c>
      <c r="E45" t="str">
        <f t="shared" si="5"/>
        <v>2024</v>
      </c>
      <c r="F45" t="str">
        <f>"Imepoiss Leon"</f>
        <v>Imepoiss Leon</v>
      </c>
      <c r="G45" t="str">
        <f>"Lemendik, Helena"</f>
        <v>Lemendik, Helena</v>
      </c>
      <c r="H45" t="str">
        <f>"Eesti Raamat, Tallinn"</f>
        <v>Eesti Raamat, Tallinn</v>
      </c>
      <c r="I45" t="str">
        <f>"romaanit; proosa"</f>
        <v>romaanit; proosa</v>
      </c>
      <c r="J45" t="str">
        <f>" lapset ja nuoret"</f>
        <v xml:space="preserve"> lapset ja nuoret</v>
      </c>
    </row>
    <row r="46" spans="1:10" x14ac:dyDescent="0.35">
      <c r="A46" t="str">
        <f>"2022"</f>
        <v>2022</v>
      </c>
      <c r="B46" t="str">
        <f>"Pikku hiiri ja syntymäpäivälahja"</f>
        <v>Pikku hiiri ja syntymäpäivälahja</v>
      </c>
      <c r="C46" t="str">
        <f>"Jäntti, Riikka"</f>
        <v>Jäntti, Riikka</v>
      </c>
      <c r="D46" t="str">
        <f>"Jäntti, Riikka"</f>
        <v>Jäntti, Riikka</v>
      </c>
      <c r="E46" t="str">
        <f t="shared" si="5"/>
        <v>2024</v>
      </c>
      <c r="F46" t="str">
        <f>"Väikese hiire sünnipäevakink"</f>
        <v>Väikese hiire sünnipäevakink</v>
      </c>
      <c r="G46" t="str">
        <f>"Oidekivi, Dea"</f>
        <v>Oidekivi, Dea</v>
      </c>
      <c r="H46" t="str">
        <f>"Rahva Raamat, Tallinn"</f>
        <v>Rahva Raamat, Tallinn</v>
      </c>
      <c r="I46" t="str">
        <f>"kuvakirjat"</f>
        <v>kuvakirjat</v>
      </c>
      <c r="J46" t="str">
        <f>" lapset ja nuoret"</f>
        <v xml:space="preserve"> lapset ja nuoret</v>
      </c>
    </row>
    <row r="47" spans="1:10" x14ac:dyDescent="0.35">
      <c r="A47" t="str">
        <f>"2023"</f>
        <v>2023</v>
      </c>
      <c r="B47" t="str">
        <f>"Miksi Venäjä toimii niin kuin se toimii"</f>
        <v>Miksi Venäjä toimii niin kuin se toimii</v>
      </c>
      <c r="C47" t="str">
        <f>"Holmila, Antero ; Kari, Martti J."</f>
        <v>Holmila, Antero ; Kari, Martti J.</v>
      </c>
      <c r="D47" t="str">
        <f>""</f>
        <v/>
      </c>
      <c r="E47" t="str">
        <f>"2025"</f>
        <v>2025</v>
      </c>
      <c r="F47" t="str">
        <f>"Miks Venemaa nii teeb"</f>
        <v>Miks Venemaa nii teeb</v>
      </c>
      <c r="G47" t="str">
        <f>"Laumets, Jane "</f>
        <v xml:space="preserve">Laumets, Jane </v>
      </c>
      <c r="H47" t="str">
        <f>"Postimees, Tartu"</f>
        <v>Postimees, Tartu</v>
      </c>
      <c r="I47" t="str">
        <f>""</f>
        <v/>
      </c>
      <c r="J47" t="str">
        <f>"  aikuiset"</f>
        <v xml:space="preserve">  aikuiset</v>
      </c>
    </row>
    <row r="48" spans="1:10" x14ac:dyDescent="0.35">
      <c r="A48" t="str">
        <f>"1996"</f>
        <v>1996</v>
      </c>
      <c r="B48" t="str">
        <f>"Anteckningar från en ö"</f>
        <v>Anteckningar från en ö</v>
      </c>
      <c r="C48" t="str">
        <f>"Jansson, Tove; Pietilä, Tuulikki"</f>
        <v>Jansson, Tove; Pietilä, Tuulikki</v>
      </c>
      <c r="D48" t="str">
        <f>""</f>
        <v/>
      </c>
      <c r="E48" t="str">
        <f>"2024"</f>
        <v>2024</v>
      </c>
      <c r="F48" t="str">
        <f>"Ülestähendusi saarelt"</f>
        <v>Ülestähendusi saarelt</v>
      </c>
      <c r="G48" t="str">
        <f>"Aaloe, Maarja"</f>
        <v>Aaloe, Maarja</v>
      </c>
      <c r="H48" t="str">
        <f>"Hea Lugu, Tallinn"</f>
        <v>Hea Lugu, Tallinn</v>
      </c>
      <c r="I48" t="str">
        <f>""</f>
        <v/>
      </c>
      <c r="J48" t="str">
        <f>"  aikuiset"</f>
        <v xml:space="preserve">  aikuiset</v>
      </c>
    </row>
    <row r="49" spans="1:10" x14ac:dyDescent="0.35">
      <c r="A49" t="str">
        <f>"2024"</f>
        <v>2024</v>
      </c>
      <c r="B49" t="str">
        <f>"Greipinkeltainen tulevaisuus"</f>
        <v>Greipinkeltainen tulevaisuus</v>
      </c>
      <c r="C49" t="str">
        <f>"Muhonen, Anne"</f>
        <v>Muhonen, Anne</v>
      </c>
      <c r="D49" t="str">
        <f>""</f>
        <v/>
      </c>
      <c r="E49" t="str">
        <f>"2024"</f>
        <v>2024</v>
      </c>
      <c r="F49" t="str">
        <f>"Greibikollane tulevik"</f>
        <v>Greibikollane tulevik</v>
      </c>
      <c r="G49" t="str">
        <f>"Juursoo, Lauri"</f>
        <v>Juursoo, Lauri</v>
      </c>
      <c r="H49" t="str">
        <f>"Elust Enesest, Tallinn"</f>
        <v>Elust Enesest, Tallinn</v>
      </c>
      <c r="I49" t="str">
        <f>"romaanit; proosa"</f>
        <v>romaanit; proosa</v>
      </c>
      <c r="J49" t="str">
        <f>" lapset ja nuoret"</f>
        <v xml:space="preserve"> lapset ja nuoret</v>
      </c>
    </row>
    <row r="50" spans="1:10" x14ac:dyDescent="0.35">
      <c r="A50" t="str">
        <f>"2021"</f>
        <v>2021</v>
      </c>
      <c r="B50" t="str">
        <f>"Älä unohda minua"</f>
        <v>Älä unohda minua</v>
      </c>
      <c r="C50" t="str">
        <f>"Muhonen, Anne"</f>
        <v>Muhonen, Anne</v>
      </c>
      <c r="D50" t="str">
        <f>""</f>
        <v/>
      </c>
      <c r="E50" t="str">
        <f>"2024"</f>
        <v>2024</v>
      </c>
      <c r="F50" t="str">
        <f>"Ära unusta mind "</f>
        <v xml:space="preserve">Ära unusta mind </v>
      </c>
      <c r="G50" t="str">
        <f>"Juursoo, Lauri"</f>
        <v>Juursoo, Lauri</v>
      </c>
      <c r="H50" t="str">
        <f>"Elust Enesest, Tallinn"</f>
        <v>Elust Enesest, Tallinn</v>
      </c>
      <c r="I50" t="str">
        <f>"sarjakuvat"</f>
        <v>sarjakuvat</v>
      </c>
      <c r="J50" t="str">
        <f>" lapset ja nuoret"</f>
        <v xml:space="preserve"> lapset ja nuoret</v>
      </c>
    </row>
    <row r="51" spans="1:10" x14ac:dyDescent="0.35">
      <c r="A51" t="str">
        <f>"2024"</f>
        <v>2024</v>
      </c>
      <c r="B51" t="str">
        <f>"Tatu ja Patu : paikoillenne, valmiit, hep!"</f>
        <v>Tatu ja Patu : paikoillenne, valmiit, hep!</v>
      </c>
      <c r="C51" t="str">
        <f>"Havukainen, Aino; Toivonen, Sami"</f>
        <v>Havukainen, Aino; Toivonen, Sami</v>
      </c>
      <c r="D51" t="str">
        <f>"Havukainen, AinoToivonen, Sami"</f>
        <v>Havukainen, AinoToivonen, Sami</v>
      </c>
      <c r="E51" t="str">
        <f>"2025"</f>
        <v>2025</v>
      </c>
      <c r="F51" t="str">
        <f>"Teedu ja Peedu : tähelepanu, valmis olla, hopp!"</f>
        <v>Teedu ja Peedu : tähelepanu, valmis olla, hopp!</v>
      </c>
      <c r="G51" t="str">
        <f>"Tael, Triin"</f>
        <v>Tael, Triin</v>
      </c>
      <c r="H51" t="str">
        <f>"Hea Lugu, Tallinn"</f>
        <v>Hea Lugu, Tallinn</v>
      </c>
      <c r="I51" t="str">
        <f>"kuvakirjat"</f>
        <v>kuvakirjat</v>
      </c>
      <c r="J51" t="str">
        <f>" lapset ja nuoret"</f>
        <v xml:space="preserve"> lapset ja nuoret</v>
      </c>
    </row>
    <row r="52" spans="1:10" x14ac:dyDescent="0.35">
      <c r="A52" t="str">
        <f>"2024"</f>
        <v>2024</v>
      </c>
      <c r="B52" t="str">
        <f>"Sanna Marin : poikkeuksellinen pääministeri"</f>
        <v>Sanna Marin : poikkeuksellinen pääministeri</v>
      </c>
      <c r="C52" t="str">
        <f>"Vuorikoski, Salla "</f>
        <v xml:space="preserve">Vuorikoski, Salla </v>
      </c>
      <c r="D52" t="str">
        <f>""</f>
        <v/>
      </c>
      <c r="E52" t="str">
        <f>"2025"</f>
        <v>2025</v>
      </c>
      <c r="F52" t="str">
        <f>"Sanna Marin : erakordne peaminister"</f>
        <v>Sanna Marin : erakordne peaminister</v>
      </c>
      <c r="G52" t="str">
        <f>"Tael, Triin"</f>
        <v>Tael, Triin</v>
      </c>
      <c r="H52" t="str">
        <f>"KAVA Kirjastus, Viimsi"</f>
        <v>KAVA Kirjastus, Viimsi</v>
      </c>
      <c r="I52" t="str">
        <f>""</f>
        <v/>
      </c>
      <c r="J52" t="str">
        <f>"  aikuiset"</f>
        <v xml:space="preserve">  aikuiset</v>
      </c>
    </row>
    <row r="53" spans="1:10" x14ac:dyDescent="0.35">
      <c r="A53" t="str">
        <f>"2022"</f>
        <v>2022</v>
      </c>
      <c r="B53" t="str">
        <f>"Taatelitalvi"</f>
        <v>Taatelitalvi</v>
      </c>
      <c r="C53" t="str">
        <f>"Kajanto, Maija"</f>
        <v>Kajanto, Maija</v>
      </c>
      <c r="D53" t="str">
        <f>""</f>
        <v/>
      </c>
      <c r="E53" t="str">
        <f>"2025"</f>
        <v>2025</v>
      </c>
      <c r="F53" t="str">
        <f>"Datlitalv"</f>
        <v>Datlitalv</v>
      </c>
      <c r="G53" t="str">
        <f>"Kulli-Kordemets, Gerda"</f>
        <v>Kulli-Kordemets, Gerda</v>
      </c>
      <c r="H53" t="str">
        <f>"Hea Lugu, Tallinn"</f>
        <v>Hea Lugu, Tallinn</v>
      </c>
      <c r="I53" t="str">
        <f>"romaanit; proosa"</f>
        <v>romaanit; proosa</v>
      </c>
      <c r="J53" t="str">
        <f>"  aikuiset"</f>
        <v xml:space="preserve">  aikuiset</v>
      </c>
    </row>
    <row r="54" spans="1:10" x14ac:dyDescent="0.35">
      <c r="A54" t="str">
        <f>"2021"</f>
        <v>2021</v>
      </c>
      <c r="B54" t="str">
        <f>"Terapian tarpeessa? : lyhytterapeuttinen itsehoito"</f>
        <v>Terapian tarpeessa? : lyhytterapeuttinen itsehoito</v>
      </c>
      <c r="C54" t="str">
        <f>"Uusitalo-Arola, Liisa"</f>
        <v>Uusitalo-Arola, Liisa</v>
      </c>
      <c r="D54" t="str">
        <f>""</f>
        <v/>
      </c>
      <c r="E54" t="str">
        <f>"2024"</f>
        <v>2024</v>
      </c>
      <c r="F54" t="str">
        <f>"Kas vajad teraapiat?"</f>
        <v>Kas vajad teraapiat?</v>
      </c>
      <c r="G54" t="str">
        <f>"Kanninen, Katri; Liivak, Sander; Vider, Kadri "</f>
        <v xml:space="preserve">Kanninen, Katri; Liivak, Sander; Vider, Kadri </v>
      </c>
      <c r="H54" t="str">
        <f>"Hea Lugu, Tallinn"</f>
        <v>Hea Lugu, Tallinn</v>
      </c>
      <c r="I54" t="str">
        <f>""</f>
        <v/>
      </c>
      <c r="J54" t="str">
        <f>"  aikuiset"</f>
        <v xml:space="preserve">  aikuiset</v>
      </c>
    </row>
    <row r="55" spans="1:10" x14ac:dyDescent="0.35">
      <c r="A55" t="str">
        <f>"2023"</f>
        <v>2023</v>
      </c>
      <c r="B55" t="str">
        <f>"Jälkisuomettumisen ruumiinavaus"</f>
        <v>Jälkisuomettumisen ruumiinavaus</v>
      </c>
      <c r="C55" t="str">
        <f>"Virkki, Pekka"</f>
        <v>Virkki, Pekka</v>
      </c>
      <c r="D55" t="str">
        <f>""</f>
        <v/>
      </c>
      <c r="E55" t="str">
        <f>"2024"</f>
        <v>2024</v>
      </c>
      <c r="F55" t="str">
        <f>"Järelsoometumine"</f>
        <v>Järelsoometumine</v>
      </c>
      <c r="G55" t="str">
        <f>"Kaarelson, Kai "</f>
        <v xml:space="preserve">Kaarelson, Kai </v>
      </c>
      <c r="H55" t="str">
        <f>"Hea Lugu, Tallinn"</f>
        <v>Hea Lugu, Tallinn</v>
      </c>
      <c r="I55" t="str">
        <f>""</f>
        <v/>
      </c>
      <c r="J55" t="str">
        <f>"  aikuiset"</f>
        <v xml:space="preserve">  aikuiset</v>
      </c>
    </row>
    <row r="56" spans="1:10" x14ac:dyDescent="0.35">
      <c r="A56" t="str">
        <f>"2023"</f>
        <v>2023</v>
      </c>
      <c r="B56" t="str">
        <f>"Pikku hiiri ja hiirenkorvat"</f>
        <v>Pikku hiiri ja hiirenkorvat</v>
      </c>
      <c r="C56" t="str">
        <f>"Jäntti, Riikka"</f>
        <v>Jäntti, Riikka</v>
      </c>
      <c r="D56" t="str">
        <f>"Jäntti, Riikka"</f>
        <v>Jäntti, Riikka</v>
      </c>
      <c r="E56" t="str">
        <f>"2025"</f>
        <v>2025</v>
      </c>
      <c r="F56" t="str">
        <f>"Väikese hiire kevad"</f>
        <v>Väikese hiire kevad</v>
      </c>
      <c r="G56" t="str">
        <f>"Klimberg, Armilda"</f>
        <v>Klimberg, Armilda</v>
      </c>
      <c r="H56" t="str">
        <f>"Rahva Raamat, Tallinn"</f>
        <v>Rahva Raamat, Tallinn</v>
      </c>
      <c r="I56" t="str">
        <f>"kuvakirjat"</f>
        <v>kuvakirjat</v>
      </c>
      <c r="J56" t="str">
        <f>" lapset ja nuoret"</f>
        <v xml:space="preserve"> lapset ja nuoret</v>
      </c>
    </row>
    <row r="57" spans="1:10" x14ac:dyDescent="0.35">
      <c r="A57" t="str">
        <f>"2024"</f>
        <v>2024</v>
      </c>
      <c r="B57" t="str">
        <f>"Mitä kuuluu, Hiiri Niininen?"</f>
        <v>Mitä kuuluu, Hiiri Niininen?</v>
      </c>
      <c r="C57" t="str">
        <f>"Heikkilä, Mervi"</f>
        <v>Heikkilä, Mervi</v>
      </c>
      <c r="D57" t="str">
        <f>"Mäkimattila, Kristiina"</f>
        <v>Mäkimattila, Kristiina</v>
      </c>
      <c r="E57" t="str">
        <f>"2024"</f>
        <v>2024</v>
      </c>
      <c r="F57" t="str">
        <f>"Kuidas läheb, hiireke Ninn?"</f>
        <v>Kuidas läheb, hiireke Ninn?</v>
      </c>
      <c r="G57" t="str">
        <f>"Juursoo, Lauri"</f>
        <v>Juursoo, Lauri</v>
      </c>
      <c r="H57" t="str">
        <f>"Elust Enesest, Tallinn"</f>
        <v>Elust Enesest, Tallinn</v>
      </c>
      <c r="I57" t="str">
        <f>"kuvakirjat"</f>
        <v>kuvakirjat</v>
      </c>
      <c r="J57" t="str">
        <f>" lapset ja nuoret"</f>
        <v xml:space="preserve"> lapset ja nuoret</v>
      </c>
    </row>
    <row r="58" spans="1:10" x14ac:dyDescent="0.35">
      <c r="A58" t="str">
        <f>"2021"</f>
        <v>2021</v>
      </c>
      <c r="B58" t="str">
        <f>"Murtautuja Mauri"</f>
        <v>Murtautuja Mauri</v>
      </c>
      <c r="C58" t="str">
        <f>"Rantala, Heli"</f>
        <v>Rantala, Heli</v>
      </c>
      <c r="D58" t="str">
        <f>"Lehtola, Netta"</f>
        <v>Lehtola, Netta</v>
      </c>
      <c r="E58" t="str">
        <f>"2024"</f>
        <v>2024</v>
      </c>
      <c r="F58" t="str">
        <f>"Murdvaras Mauri"</f>
        <v>Murdvaras Mauri</v>
      </c>
      <c r="G58" t="str">
        <f>"Juursoo, Lauri"</f>
        <v>Juursoo, Lauri</v>
      </c>
      <c r="H58" t="str">
        <f>"Elust Enesest, Tallinn"</f>
        <v>Elust Enesest, Tallinn</v>
      </c>
      <c r="I58" t="str">
        <f>"kuvakirjat"</f>
        <v>kuvakirjat</v>
      </c>
      <c r="J58" t="str">
        <f>" lapset ja nuoret"</f>
        <v xml:space="preserve"> lapset ja nuoret</v>
      </c>
    </row>
    <row r="59" spans="1:10" x14ac:dyDescent="0.35">
      <c r="A59" t="str">
        <f>"2023"</f>
        <v>2023</v>
      </c>
      <c r="B59" t="str">
        <f>"Gangsterin poika"</f>
        <v>Gangsterin poika</v>
      </c>
      <c r="C59" t="str">
        <f>"Tiainen, Marja-Leena"</f>
        <v>Tiainen, Marja-Leena</v>
      </c>
      <c r="D59" t="str">
        <f>""</f>
        <v/>
      </c>
      <c r="E59" t="str">
        <f>"2024"</f>
        <v>2024</v>
      </c>
      <c r="F59" t="str">
        <f>"Gängsteri poeg"</f>
        <v>Gängsteri poeg</v>
      </c>
      <c r="G59" t="str">
        <f>"Juursoo, Lauri"</f>
        <v>Juursoo, Lauri</v>
      </c>
      <c r="H59" t="str">
        <f>"Elust Enesest, Tallinn"</f>
        <v>Elust Enesest, Tallinn</v>
      </c>
      <c r="I59" t="str">
        <f>"romaanit; proosa"</f>
        <v>romaanit; proosa</v>
      </c>
      <c r="J59" t="str">
        <f>" lapset ja nuoret"</f>
        <v xml:space="preserve"> lapset ja nuoret</v>
      </c>
    </row>
    <row r="60" spans="1:10" x14ac:dyDescent="0.35">
      <c r="A60" t="str">
        <f>"2023"</f>
        <v>2023</v>
      </c>
      <c r="B60" t="str">
        <f>"Skymning 41 : roman från en krigstid"</f>
        <v>Skymning 41 : roman från en krigstid</v>
      </c>
      <c r="C60" t="str">
        <f>"Westö, Kjell"</f>
        <v>Westö, Kjell</v>
      </c>
      <c r="D60" t="str">
        <f>""</f>
        <v/>
      </c>
      <c r="E60" t="str">
        <f>"2025"</f>
        <v>2025</v>
      </c>
      <c r="F60" t="str">
        <f>"Videvik 41"</f>
        <v>Videvik 41</v>
      </c>
      <c r="G60" t="str">
        <f>"Arnover, Tõnis"</f>
        <v>Arnover, Tõnis</v>
      </c>
      <c r="H60" t="str">
        <f>"Eesti Raamat, Tallinn"</f>
        <v>Eesti Raamat, Tallinn</v>
      </c>
      <c r="I60" t="str">
        <f>"romaanit; proosa"</f>
        <v>romaanit; proosa</v>
      </c>
      <c r="J60" t="str">
        <f>"  aikuiset"</f>
        <v xml:space="preserve">  aikuiset</v>
      </c>
    </row>
    <row r="61" spans="1:10" x14ac:dyDescent="0.35">
      <c r="A61" t="str">
        <f>"2024"</f>
        <v>2024</v>
      </c>
      <c r="B61" t="str">
        <f>"Minä en pelkää"</f>
        <v>Minä en pelkää</v>
      </c>
      <c r="C61" t="str">
        <f>"Meresmaa, J.S."</f>
        <v>Meresmaa, J.S.</v>
      </c>
      <c r="D61" t="str">
        <f>"Palin, Meria"</f>
        <v>Palin, Meria</v>
      </c>
      <c r="E61" t="str">
        <f>"2024"</f>
        <v>2024</v>
      </c>
      <c r="F61" t="str">
        <f>"Mina ei karda!"</f>
        <v>Mina ei karda!</v>
      </c>
      <c r="G61" t="str">
        <f>"Juursoo, Lauri"</f>
        <v>Juursoo, Lauri</v>
      </c>
      <c r="H61" t="str">
        <f>"Elust Enesest, Tallinn"</f>
        <v>Elust Enesest, Tallinn</v>
      </c>
      <c r="I61" t="str">
        <f>"kuvakirjat"</f>
        <v>kuvakirjat</v>
      </c>
      <c r="J61" t="str">
        <f>" lapset ja nuoret"</f>
        <v xml:space="preserve"> lapset ja nuoret</v>
      </c>
    </row>
    <row r="62" spans="1:10" x14ac:dyDescent="0.35">
      <c r="A62" t="str">
        <f>"2024"</f>
        <v>2024</v>
      </c>
      <c r="B62" t="str">
        <f>"Enkelin nyrkki"</f>
        <v>Enkelin nyrkki</v>
      </c>
      <c r="C62" t="str">
        <f>"Behm, Jukka"</f>
        <v>Behm, Jukka</v>
      </c>
      <c r="D62" t="str">
        <f>""</f>
        <v/>
      </c>
      <c r="E62" t="str">
        <f t="shared" ref="E62:E74" si="6">"2025"</f>
        <v>2025</v>
      </c>
      <c r="F62" t="str">
        <f>"Ingli rusikas"</f>
        <v>Ingli rusikas</v>
      </c>
      <c r="G62" t="str">
        <f>"Lemendik, Helena"</f>
        <v>Lemendik, Helena</v>
      </c>
      <c r="H62" t="str">
        <f>"Eesti Raamat, Tallinn"</f>
        <v>Eesti Raamat, Tallinn</v>
      </c>
      <c r="I62" t="str">
        <f>"romaanit; proosa"</f>
        <v>romaanit; proosa</v>
      </c>
      <c r="J62" t="str">
        <f>" lapset ja nuoret"</f>
        <v xml:space="preserve"> lapset ja nuoret</v>
      </c>
    </row>
    <row r="63" spans="1:10" x14ac:dyDescent="0.35">
      <c r="A63" t="str">
        <f>"2023"</f>
        <v>2023</v>
      </c>
      <c r="B63" t="str">
        <f>"Käärme kainalossa ja muita tarinoita"</f>
        <v>Käärme kainalossa ja muita tarinoita</v>
      </c>
      <c r="C63" t="str">
        <f>"Vuorikuru, Silja"</f>
        <v>Vuorikuru, Silja</v>
      </c>
      <c r="D63" t="str">
        <f>"Majaniemi, Ina"</f>
        <v>Majaniemi, Ina</v>
      </c>
      <c r="E63" t="str">
        <f t="shared" si="6"/>
        <v>2025</v>
      </c>
      <c r="F63" t="str">
        <f>"Madu kaisus ja teisi lugusid"</f>
        <v>Madu kaisus ja teisi lugusid</v>
      </c>
      <c r="G63" t="str">
        <f>"Juursoo, Lauri"</f>
        <v>Juursoo, Lauri</v>
      </c>
      <c r="H63" t="str">
        <f>"Elust Enesest, Tallinn"</f>
        <v>Elust Enesest, Tallinn</v>
      </c>
      <c r="I63" t="str">
        <f>"romaanit; proosa"</f>
        <v>romaanit; proosa</v>
      </c>
      <c r="J63" t="str">
        <f>" lapset ja nuoret"</f>
        <v xml:space="preserve"> lapset ja nuoret</v>
      </c>
    </row>
    <row r="64" spans="1:10" x14ac:dyDescent="0.35">
      <c r="A64" t="str">
        <f>"2024"</f>
        <v>2024</v>
      </c>
      <c r="B64" t="str">
        <f>"Tanssii hyttysten kanssa"</f>
        <v>Tanssii hyttysten kanssa</v>
      </c>
      <c r="C64" t="str">
        <f>"Tiainen, Marja-Leena"</f>
        <v>Tiainen, Marja-Leena</v>
      </c>
      <c r="D64" t="str">
        <f>""</f>
        <v/>
      </c>
      <c r="E64" t="str">
        <f t="shared" si="6"/>
        <v>2025</v>
      </c>
      <c r="F64" t="str">
        <f>"Tantsib koos sääskedega"</f>
        <v>Tantsib koos sääskedega</v>
      </c>
      <c r="G64" t="str">
        <f>"Juursoo, Lauri"</f>
        <v>Juursoo, Lauri</v>
      </c>
      <c r="H64" t="str">
        <f>"Elust Enesest, Tallinn"</f>
        <v>Elust Enesest, Tallinn</v>
      </c>
      <c r="I64" t="str">
        <f>"romaanit; proosa"</f>
        <v>romaanit; proosa</v>
      </c>
      <c r="J64" t="str">
        <f>" lapset ja nuoret"</f>
        <v xml:space="preserve"> lapset ja nuoret</v>
      </c>
    </row>
    <row r="65" spans="1:10" x14ac:dyDescent="0.35">
      <c r="A65" t="str">
        <f>"2025"</f>
        <v>2025</v>
      </c>
      <c r="B65" t="str">
        <f>"Pieni kuljeskelukirja"</f>
        <v>Pieni kuljeskelukirja</v>
      </c>
      <c r="C65" t="str">
        <f>"Niemelä, Reetta"</f>
        <v>Niemelä, Reetta</v>
      </c>
      <c r="D65" t="str">
        <f>"Jormalainen, Emmi"</f>
        <v>Jormalainen, Emmi</v>
      </c>
      <c r="E65" t="str">
        <f t="shared" si="6"/>
        <v>2025</v>
      </c>
      <c r="F65" t="str">
        <f>"Väike uitamisraamat"</f>
        <v>Väike uitamisraamat</v>
      </c>
      <c r="G65" t="str">
        <f>"Juursoo, Lauri"</f>
        <v>Juursoo, Lauri</v>
      </c>
      <c r="H65" t="str">
        <f>"Elust Enesest, Tallinn"</f>
        <v>Elust Enesest, Tallinn</v>
      </c>
      <c r="I65" t="str">
        <f>""</f>
        <v/>
      </c>
      <c r="J65" t="str">
        <f>"  aikuiset"</f>
        <v xml:space="preserve">  aikuiset</v>
      </c>
    </row>
    <row r="66" spans="1:10" x14ac:dyDescent="0.35">
      <c r="A66" t="str">
        <f>"2024"</f>
        <v>2024</v>
      </c>
      <c r="B66" t="str">
        <f>"Molli ja suurenmoinen Lemmikki"</f>
        <v>Molli ja suurenmoinen Lemmikki</v>
      </c>
      <c r="C66" t="str">
        <f>"Kirkkopelto, Katri"</f>
        <v>Kirkkopelto, Katri</v>
      </c>
      <c r="D66" t="str">
        <f>"Kirkkopelto, Katri"</f>
        <v>Kirkkopelto, Katri</v>
      </c>
      <c r="E66" t="str">
        <f t="shared" si="6"/>
        <v>2025</v>
      </c>
      <c r="F66" t="str">
        <f>"Molli ja pirakas lemmik"</f>
        <v>Molli ja pirakas lemmik</v>
      </c>
      <c r="G66" t="str">
        <f>"Aimla-Laid, Triin"</f>
        <v>Aimla-Laid, Triin</v>
      </c>
      <c r="H66" t="str">
        <f>"Helios, Tallinn"</f>
        <v>Helios, Tallinn</v>
      </c>
      <c r="I66" t="str">
        <f>"kuvakirjat"</f>
        <v>kuvakirjat</v>
      </c>
      <c r="J66" t="str">
        <f>" lapset ja nuoret"</f>
        <v xml:space="preserve"> lapset ja nuoret</v>
      </c>
    </row>
    <row r="67" spans="1:10" x14ac:dyDescent="0.35">
      <c r="A67" t="str">
        <f>"2024"</f>
        <v>2024</v>
      </c>
      <c r="B67" t="str">
        <f>"Rakel"</f>
        <v>Rakel</v>
      </c>
      <c r="C67" t="str">
        <f>"Rämö, Satu"</f>
        <v>Rämö, Satu</v>
      </c>
      <c r="D67" t="str">
        <f>""</f>
        <v/>
      </c>
      <c r="E67" t="str">
        <f t="shared" si="6"/>
        <v>2025</v>
      </c>
      <c r="F67" t="str">
        <f>"Rakel"</f>
        <v>Rakel</v>
      </c>
      <c r="G67" t="str">
        <f>"Tallo, Toomas"</f>
        <v>Tallo, Toomas</v>
      </c>
      <c r="H67" t="str">
        <f>"Eesti Raamat, Tallinn"</f>
        <v>Eesti Raamat, Tallinn</v>
      </c>
      <c r="I67" t="str">
        <f>"romaanit; jännitys- ja rikoskirjallisuus; proosa"</f>
        <v>romaanit; jännitys- ja rikoskirjallisuus; proosa</v>
      </c>
      <c r="J67" t="str">
        <f>"  aikuiset"</f>
        <v xml:space="preserve">  aikuiset</v>
      </c>
    </row>
    <row r="68" spans="1:10" x14ac:dyDescent="0.35">
      <c r="A68" t="str">
        <f>"2025"</f>
        <v>2025</v>
      </c>
      <c r="B68" t="str">
        <f>"Mölymyrsky"</f>
        <v>Mölymyrsky</v>
      </c>
      <c r="C68" t="str">
        <f>"Rantala, Heli"</f>
        <v>Rantala, Heli</v>
      </c>
      <c r="D68" t="str">
        <f>"Lehtola, Netta"</f>
        <v>Lehtola, Netta</v>
      </c>
      <c r="E68" t="str">
        <f t="shared" si="6"/>
        <v>2025</v>
      </c>
      <c r="F68" t="str">
        <f>"Müratorm"</f>
        <v>Müratorm</v>
      </c>
      <c r="G68" t="str">
        <f>"Juursoo, Lauri"</f>
        <v>Juursoo, Lauri</v>
      </c>
      <c r="H68" t="str">
        <f>"Elust Enesest, Tallinn"</f>
        <v>Elust Enesest, Tallinn</v>
      </c>
      <c r="I68" t="str">
        <f>"kuvakirjat"</f>
        <v>kuvakirjat</v>
      </c>
      <c r="J68" t="str">
        <f>" lapset ja nuoret"</f>
        <v xml:space="preserve"> lapset ja nuoret</v>
      </c>
    </row>
    <row r="69" spans="1:10" x14ac:dyDescent="0.35">
      <c r="A69" t="str">
        <f>"2025"</f>
        <v>2025</v>
      </c>
      <c r="B69" t="str">
        <f>"Aamusta yöhön : selkonovelleja"</f>
        <v>Aamusta yöhön : selkonovelleja</v>
      </c>
      <c r="C69" t="str">
        <f>"Takala, Tuija "</f>
        <v xml:space="preserve">Takala, Tuija </v>
      </c>
      <c r="D69" t="str">
        <f>""</f>
        <v/>
      </c>
      <c r="E69" t="str">
        <f t="shared" si="6"/>
        <v>2025</v>
      </c>
      <c r="F69" t="str">
        <f>"Hommikust ööni"</f>
        <v>Hommikust ööni</v>
      </c>
      <c r="G69" t="str">
        <f>"Juursoo, Lauri"</f>
        <v>Juursoo, Lauri</v>
      </c>
      <c r="H69" t="str">
        <f>"Elust Enesest, Tallinn"</f>
        <v>Elust Enesest, Tallinn</v>
      </c>
      <c r="I69" t="str">
        <f>"lyhytproosa; proosa"</f>
        <v>lyhytproosa; proosa</v>
      </c>
      <c r="J69" t="str">
        <f>"  aikuiset"</f>
        <v xml:space="preserve">  aikuiset</v>
      </c>
    </row>
    <row r="70" spans="1:10" x14ac:dyDescent="0.35">
      <c r="A70" t="str">
        <f>"2023"</f>
        <v>2023</v>
      </c>
      <c r="B70" t="str">
        <f>"Tiedän olevani ylipainoinen"</f>
        <v>Tiedän olevani ylipainoinen</v>
      </c>
      <c r="C70" t="str">
        <f>"Sariola, Sari "</f>
        <v xml:space="preserve">Sariola, Sari </v>
      </c>
      <c r="D70" t="str">
        <f>""</f>
        <v/>
      </c>
      <c r="E70" t="str">
        <f t="shared" si="6"/>
        <v>2025</v>
      </c>
      <c r="F70" t="str">
        <f>"Tean, et olen ülekaaluline"</f>
        <v>Tean, et olen ülekaaluline</v>
      </c>
      <c r="G70" t="str">
        <f>"Juursoo, Lauri"</f>
        <v>Juursoo, Lauri</v>
      </c>
      <c r="H70" t="str">
        <f>"Elust Enesest, Tallinn"</f>
        <v>Elust Enesest, Tallinn</v>
      </c>
      <c r="I70" t="str">
        <f>"sarjakuvat"</f>
        <v>sarjakuvat</v>
      </c>
      <c r="J70" t="str">
        <f>"  aikuiset"</f>
        <v xml:space="preserve">  aikuiset</v>
      </c>
    </row>
    <row r="71" spans="1:10" x14ac:dyDescent="0.35">
      <c r="A71" t="str">
        <f>"2025"</f>
        <v>2025</v>
      </c>
      <c r="B71" t="str">
        <f>"Pyykkipäivä"</f>
        <v>Pyykkipäivä</v>
      </c>
      <c r="C71" t="str">
        <f>"Kajanto, Maija"</f>
        <v>Kajanto, Maija</v>
      </c>
      <c r="D71" t="str">
        <f>""</f>
        <v/>
      </c>
      <c r="E71" t="str">
        <f t="shared" si="6"/>
        <v>2025</v>
      </c>
      <c r="F71" t="str">
        <f>"Pesupäev"</f>
        <v>Pesupäev</v>
      </c>
      <c r="G71" t="str">
        <f>"Kulli-Kordemets, Gerda"</f>
        <v>Kulli-Kordemets, Gerda</v>
      </c>
      <c r="H71" t="str">
        <f>"Hea Lugu, Tallinn"</f>
        <v>Hea Lugu, Tallinn</v>
      </c>
      <c r="I71" t="str">
        <f>"romaanit; proosa"</f>
        <v>romaanit; proosa</v>
      </c>
      <c r="J71" t="str">
        <f>"  aikuiset"</f>
        <v xml:space="preserve">  aikuiset</v>
      </c>
    </row>
    <row r="72" spans="1:10" x14ac:dyDescent="0.35">
      <c r="A72" t="str">
        <f>"2021"</f>
        <v>2021</v>
      </c>
      <c r="B72" t="str">
        <f>"Saarelaislaulu"</f>
        <v>Saarelaislaulu</v>
      </c>
      <c r="C72" t="str">
        <f>"Havaste, Paula"</f>
        <v>Havaste, Paula</v>
      </c>
      <c r="D72" t="str">
        <f>""</f>
        <v/>
      </c>
      <c r="E72" t="str">
        <f t="shared" si="6"/>
        <v>2025</v>
      </c>
      <c r="F72" t="str">
        <f>"Saarelaul"</f>
        <v>Saarelaul</v>
      </c>
      <c r="G72" t="str">
        <f>"Kordemets, Gerda"</f>
        <v>Kordemets, Gerda</v>
      </c>
      <c r="H72" t="str">
        <f>"Hea Lugu, Tallinn"</f>
        <v>Hea Lugu, Tallinn</v>
      </c>
      <c r="I72" t="str">
        <f>"romaanit; proosa"</f>
        <v>romaanit; proosa</v>
      </c>
      <c r="J72" t="str">
        <f>"  aikuiset"</f>
        <v xml:space="preserve">  aikuiset</v>
      </c>
    </row>
    <row r="73" spans="1:10" x14ac:dyDescent="0.35">
      <c r="A73" t="str">
        <f>"2023"</f>
        <v>2023</v>
      </c>
      <c r="B73" t="str">
        <f>"Sahramisyksy"</f>
        <v>Sahramisyksy</v>
      </c>
      <c r="C73" t="str">
        <f>"Kajanto, Maija"</f>
        <v>Kajanto, Maija</v>
      </c>
      <c r="D73" t="str">
        <f>""</f>
        <v/>
      </c>
      <c r="E73" t="str">
        <f t="shared" si="6"/>
        <v>2025</v>
      </c>
      <c r="F73" t="str">
        <f>"Safranisügis"</f>
        <v>Safranisügis</v>
      </c>
      <c r="G73" t="str">
        <f>"Kulli-Kordemets, Gerda"</f>
        <v>Kulli-Kordemets, Gerda</v>
      </c>
      <c r="H73" t="str">
        <f>"Hea Lugu, Tallinn"</f>
        <v>Hea Lugu, Tallinn</v>
      </c>
      <c r="I73" t="str">
        <f>"romaanit; proosa"</f>
        <v>romaanit; proosa</v>
      </c>
      <c r="J73" t="str">
        <f>"  aikuiset"</f>
        <v xml:space="preserve">  aikuiset</v>
      </c>
    </row>
    <row r="74" spans="1:10" x14ac:dyDescent="0.35">
      <c r="A74" t="str">
        <f>"2024"</f>
        <v>2024</v>
      </c>
      <c r="B74" t="str">
        <f>"Pikku hiiri laivalla"</f>
        <v>Pikku hiiri laivalla</v>
      </c>
      <c r="C74" t="str">
        <f>"Jäntti, Riikka"</f>
        <v>Jäntti, Riikka</v>
      </c>
      <c r="D74" t="str">
        <f>"Jäntti, Riikka"</f>
        <v>Jäntti, Riikka</v>
      </c>
      <c r="E74" t="str">
        <f t="shared" si="6"/>
        <v>2025</v>
      </c>
      <c r="F74" t="str">
        <f>"Väike hiir läheb kruiisile"</f>
        <v>Väike hiir läheb kruiisile</v>
      </c>
      <c r="G74" t="str">
        <f>"Klimberg, Armilda"</f>
        <v>Klimberg, Armilda</v>
      </c>
      <c r="H74" t="str">
        <f>"Rahva Raamat, Tallinn"</f>
        <v>Rahva Raamat, Tallinn</v>
      </c>
      <c r="I74" t="str">
        <f>"kuvakirjat"</f>
        <v>kuvakirjat</v>
      </c>
      <c r="J74" t="str">
        <f>" lapset ja nuoret"</f>
        <v xml:space="preserve"> lapset ja nuoret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Peep Ehasalu</dc:creator>
  <cp:lastModifiedBy>Peep Ehasalu</cp:lastModifiedBy>
  <dcterms:created xsi:type="dcterms:W3CDTF">2025-11-03T08:18:24Z</dcterms:created>
  <dcterms:modified xsi:type="dcterms:W3CDTF">2025-11-03T17:28:37Z</dcterms:modified>
</cp:coreProperties>
</file>